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8.xml" ContentType="application/vnd.openxmlformats-officedocument.drawingml.chartshapes+xml"/>
  <Override PartName="/xl/charts/chart45.xml" ContentType="application/vnd.openxmlformats-officedocument.drawingml.chart+xml"/>
  <Override PartName="/xl/drawings/drawing9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0.xml" ContentType="application/vnd.openxmlformats-officedocument.drawingml.chartshape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5940" windowHeight="3885" tabRatio="871"/>
  </bookViews>
  <sheets>
    <sheet name="Start Here" sheetId="2" r:id="rId1"/>
    <sheet name="Step1_Historical" sheetId="7" r:id="rId2"/>
    <sheet name="Step2A_Scenario1" sheetId="8" r:id="rId3"/>
    <sheet name="Step2B_Scenario2" sheetId="29" r:id="rId4"/>
    <sheet name="Step2C_Scenario3" sheetId="30" r:id="rId5"/>
    <sheet name="Step3_Results" sheetId="9" r:id="rId6"/>
    <sheet name="Step3_Output" sheetId="28" r:id="rId7"/>
    <sheet name="Step3_Assumptions" sheetId="12" r:id="rId8"/>
  </sheets>
  <definedNames>
    <definedName name="Combo">Step3_Results!$C$853</definedName>
    <definedName name="HistAF">Step1_Historical!$C$21</definedName>
    <definedName name="HistBasic">Step1_Historical!$C$10</definedName>
    <definedName name="HistGG">Step1_Historical!$C$43</definedName>
    <definedName name="Historical">Step1_Historical!$B$2</definedName>
    <definedName name="HistROEF">Step1_Historical!$C$53</definedName>
    <definedName name="_xlnm.Print_Area" localSheetId="0">'Start Here'!$A$1:$Q$36</definedName>
    <definedName name="_xlnm.Print_Area" localSheetId="1">Step1_Historical!$C$10:$N$50,Step1_Historical!$C$53:$N$94</definedName>
    <definedName name="_xlnm.Print_Area" localSheetId="2">Step2A_Scenario1!$C$10:$S$189,Step2A_Scenario1!$C$193:$S$218,Step2A_Scenario1!$C$222:$S$248,Step2A_Scenario1!$C$250:$S$283,Step2A_Scenario1!$C$290:$S$419</definedName>
    <definedName name="_xlnm.Print_Area" localSheetId="3">Step2B_Scenario2!$C$10:$S$189,Step2B_Scenario2!$C$193:$S$218,Step2B_Scenario2!$C$222:$S$248,Step2B_Scenario2!$C$250:$S$283,Step2B_Scenario2!$C$290:$S$419</definedName>
    <definedName name="_xlnm.Print_Area" localSheetId="4">Step2C_Scenario3!$C$10:$S$189,Step2C_Scenario3!$C$193:$S$218,Step2C_Scenario3!$C$222:$S$248,Step2C_Scenario3!$C$250:$S$283,Step2C_Scenario3!$C$290:$S$419</definedName>
    <definedName name="_xlnm.Print_Area" localSheetId="7">Step3_Assumptions!$A$1:$X$125</definedName>
    <definedName name="_xlnm.Print_Area" localSheetId="6">Step3_Output!$A$1:$X$62</definedName>
    <definedName name="_xlnm.Print_Area" localSheetId="5">Step3_Results!$C$13:$N$73,Step3_Results!$C$75:$N$135,Step3_Results!$C$137:$N$197,Step3_Results!$C$201:$N$238,Step3_Results!$C$241:$N$278,Step3_Results!$C$281:$N$318,Step3_Results!$C$322:$N$382,Step3_Results!$C$384:$N$444,Step3_Results!$C$446:$N$506,Step3_Results!$C$508:$N$568,Step3_Results!$C$570:$N$630,Step3_Results!$C$634:$N$675,Step3_Results!$C$677:$N$719,Step3_Results!$C$721:$N$763,Step3_Results!$C$765:$N$807,Step3_Results!$C$809:$N$851,Step3_Results!$C$855:$N$895</definedName>
    <definedName name="Results">Step3_Results!$B$2</definedName>
    <definedName name="Scen1">Step2A_Scenario1!$B$2</definedName>
    <definedName name="Scen1AF">Step2A_Scenario1!$C$22</definedName>
    <definedName name="Scen1Basic">Step2A_Scenario1!$C$10</definedName>
    <definedName name="Scen1OE">Step2A_Scenario1!$C$250</definedName>
    <definedName name="Scen1OF">Step2A_Scenario1!$C$193</definedName>
    <definedName name="Scen1OR">Step2A_Scenario1!$C$222</definedName>
    <definedName name="Scen2">Step2B_Scenario2!$B$2</definedName>
    <definedName name="Scen2AF">Step2B_Scenario2!$C$22</definedName>
    <definedName name="Scen2Basic">Step2B_Scenario2!$C$10</definedName>
    <definedName name="Scen2OE">Step2B_Scenario2!$C$250</definedName>
    <definedName name="Scen2OF">Step2B_Scenario2!$C$193</definedName>
    <definedName name="Scen2OR">Step2B_Scenario2!$C$222</definedName>
    <definedName name="Scen3">Step2C_Scenario3!$B$2</definedName>
    <definedName name="Scen3AF">Step2C_Scenario3!$C$22</definedName>
    <definedName name="Scen3Basic">Step2C_Scenario3!$C$10</definedName>
    <definedName name="Scen3OE">Step2C_Scenario3!$C$250</definedName>
    <definedName name="Scen3OF">Step2C_Scenario3!$C$193</definedName>
    <definedName name="Scen3OR">Step2C_Scenario3!$C$222</definedName>
    <definedName name="SSCharts">Step3_Results!$C$632</definedName>
    <definedName name="SSData">Step3_Results!$C$320</definedName>
    <definedName name="Start">'Start Here'!$B$2</definedName>
    <definedName name="YYCharts">Step3_Results!$C$199</definedName>
    <definedName name="YYData">Step3_Results!$C$11</definedName>
  </definedNames>
  <calcPr calcId="145621"/>
</workbook>
</file>

<file path=xl/calcChain.xml><?xml version="1.0" encoding="utf-8"?>
<calcChain xmlns="http://schemas.openxmlformats.org/spreadsheetml/2006/main">
  <c r="H15" i="7" l="1"/>
  <c r="Q24" i="30"/>
  <c r="Q30" i="30"/>
  <c r="Q46" i="30"/>
  <c r="Q62" i="30"/>
  <c r="Q78" i="30"/>
  <c r="Q94" i="30"/>
  <c r="Q110" i="30"/>
  <c r="Q126" i="30"/>
  <c r="Q142" i="30"/>
  <c r="O48" i="30"/>
  <c r="N34" i="30"/>
  <c r="N33" i="30"/>
  <c r="N28" i="30"/>
  <c r="N27" i="30"/>
  <c r="O26" i="30"/>
  <c r="N26" i="30"/>
  <c r="N49" i="29"/>
  <c r="N34" i="29"/>
  <c r="N33" i="29"/>
  <c r="O28" i="29"/>
  <c r="N28" i="29"/>
  <c r="N27" i="29"/>
  <c r="P26" i="29"/>
  <c r="N26" i="29"/>
  <c r="P264" i="8"/>
  <c r="P263" i="8"/>
  <c r="P260" i="8"/>
  <c r="P259" i="8"/>
  <c r="P256" i="8"/>
  <c r="P255" i="8"/>
  <c r="O264" i="8"/>
  <c r="O263" i="8"/>
  <c r="O262" i="8"/>
  <c r="P262" i="8"/>
  <c r="O261" i="8"/>
  <c r="P261" i="8"/>
  <c r="O260" i="8"/>
  <c r="O259" i="8"/>
  <c r="O258" i="8"/>
  <c r="P258" i="8"/>
  <c r="O257" i="8"/>
  <c r="P257" i="8"/>
  <c r="O256" i="8"/>
  <c r="O255" i="8"/>
  <c r="P230" i="8"/>
  <c r="P230" i="30"/>
  <c r="P227" i="8"/>
  <c r="O231" i="8"/>
  <c r="O230" i="8"/>
  <c r="O229" i="8"/>
  <c r="P229" i="8"/>
  <c r="P229" i="30"/>
  <c r="O228" i="8"/>
  <c r="O227" i="8"/>
  <c r="O227" i="30"/>
  <c r="O212" i="8"/>
  <c r="P212" i="8"/>
  <c r="O211" i="8"/>
  <c r="O200" i="8"/>
  <c r="P200" i="8"/>
  <c r="P200" i="30"/>
  <c r="P199" i="8"/>
  <c r="O199" i="8"/>
  <c r="O198" i="8"/>
  <c r="O198" i="30"/>
  <c r="N98" i="8"/>
  <c r="N80" i="8"/>
  <c r="N96" i="8"/>
  <c r="O64" i="8"/>
  <c r="O64" i="30"/>
  <c r="N64" i="8"/>
  <c r="N50" i="8"/>
  <c r="N66" i="8"/>
  <c r="N82" i="8"/>
  <c r="N82" i="30"/>
  <c r="N49" i="8"/>
  <c r="N65" i="8"/>
  <c r="O48" i="8"/>
  <c r="O48" i="29"/>
  <c r="N48" i="8"/>
  <c r="O34" i="8"/>
  <c r="P33" i="8"/>
  <c r="O33" i="8"/>
  <c r="O33" i="30"/>
  <c r="O32" i="8"/>
  <c r="P28" i="8"/>
  <c r="O28" i="8"/>
  <c r="O28" i="30"/>
  <c r="O27" i="8"/>
  <c r="P26" i="8"/>
  <c r="P26" i="30"/>
  <c r="Q26" i="30"/>
  <c r="O26" i="8"/>
  <c r="O26" i="29"/>
  <c r="M235" i="30"/>
  <c r="N227" i="30"/>
  <c r="N235" i="30"/>
  <c r="P227" i="30"/>
  <c r="Q227" i="30"/>
  <c r="R227" i="30"/>
  <c r="M236" i="30"/>
  <c r="N236" i="30"/>
  <c r="N228" i="30"/>
  <c r="M237" i="30"/>
  <c r="N237" i="30"/>
  <c r="N229" i="30"/>
  <c r="O229" i="30"/>
  <c r="O237" i="30"/>
  <c r="P237" i="30"/>
  <c r="Q237" i="30"/>
  <c r="R237" i="30"/>
  <c r="Q229" i="30"/>
  <c r="R229" i="30"/>
  <c r="M238" i="30"/>
  <c r="N230" i="30"/>
  <c r="N238" i="30"/>
  <c r="O238" i="30"/>
  <c r="P238" i="30"/>
  <c r="O230" i="30"/>
  <c r="Q230" i="30"/>
  <c r="R230" i="30"/>
  <c r="M239" i="30"/>
  <c r="N231" i="30"/>
  <c r="N239" i="30"/>
  <c r="O197" i="8"/>
  <c r="O197" i="30"/>
  <c r="P197" i="8"/>
  <c r="P197" i="30"/>
  <c r="Q197" i="30"/>
  <c r="R197" i="30"/>
  <c r="M206" i="30"/>
  <c r="N202" i="30"/>
  <c r="N198" i="30"/>
  <c r="N199" i="30"/>
  <c r="N204" i="30"/>
  <c r="N200" i="30"/>
  <c r="N205" i="30"/>
  <c r="O199" i="30"/>
  <c r="O200" i="30"/>
  <c r="P199" i="30"/>
  <c r="Q199" i="30"/>
  <c r="P212" i="30"/>
  <c r="Q212" i="30"/>
  <c r="R212" i="30"/>
  <c r="M217" i="30"/>
  <c r="N214" i="30"/>
  <c r="N212" i="30"/>
  <c r="N281" i="30"/>
  <c r="N32" i="30"/>
  <c r="I500" i="30"/>
  <c r="N504" i="30"/>
  <c r="K500" i="30"/>
  <c r="M500" i="30"/>
  <c r="N48" i="30"/>
  <c r="I510" i="30"/>
  <c r="K510" i="30"/>
  <c r="M510" i="30"/>
  <c r="N64" i="30"/>
  <c r="I520" i="30"/>
  <c r="K520" i="30"/>
  <c r="M520" i="30"/>
  <c r="N524" i="30"/>
  <c r="N80" i="30"/>
  <c r="I530" i="30"/>
  <c r="K530" i="30"/>
  <c r="M530" i="30"/>
  <c r="I540" i="30"/>
  <c r="K540" i="30"/>
  <c r="M540" i="30"/>
  <c r="N544" i="30"/>
  <c r="I550" i="30"/>
  <c r="K550" i="30"/>
  <c r="M550" i="30"/>
  <c r="I560" i="30"/>
  <c r="K560" i="30"/>
  <c r="N564" i="30"/>
  <c r="M560" i="30"/>
  <c r="I570" i="30"/>
  <c r="K570" i="30"/>
  <c r="M570" i="30"/>
  <c r="N574" i="30"/>
  <c r="I580" i="30"/>
  <c r="K580" i="30"/>
  <c r="M580" i="30"/>
  <c r="N584" i="30"/>
  <c r="I590" i="30"/>
  <c r="K590" i="30"/>
  <c r="M590" i="30"/>
  <c r="H27" i="30"/>
  <c r="N373" i="30"/>
  <c r="H28" i="30"/>
  <c r="N387" i="30"/>
  <c r="N390" i="30"/>
  <c r="N388" i="30"/>
  <c r="N389" i="30"/>
  <c r="N392" i="30"/>
  <c r="N393" i="30"/>
  <c r="N394" i="30"/>
  <c r="N396" i="30"/>
  <c r="N397" i="30"/>
  <c r="N197" i="30"/>
  <c r="N415" i="30"/>
  <c r="N211" i="30"/>
  <c r="M268" i="8"/>
  <c r="M268" i="29"/>
  <c r="N255" i="30"/>
  <c r="M269" i="8"/>
  <c r="M269" i="29"/>
  <c r="M269" i="30"/>
  <c r="N256" i="30"/>
  <c r="M270" i="8"/>
  <c r="M270" i="29"/>
  <c r="M270" i="30"/>
  <c r="N257" i="30"/>
  <c r="M271" i="8"/>
  <c r="M271" i="29"/>
  <c r="M271" i="30"/>
  <c r="N271" i="30"/>
  <c r="O271" i="30"/>
  <c r="N258" i="30"/>
  <c r="M272" i="8"/>
  <c r="M272" i="29"/>
  <c r="N259" i="30"/>
  <c r="M273" i="8"/>
  <c r="M273" i="29"/>
  <c r="M273" i="30"/>
  <c r="N260" i="30"/>
  <c r="N273" i="30"/>
  <c r="O273" i="30"/>
  <c r="P273" i="30"/>
  <c r="Q273" i="30"/>
  <c r="M274" i="8"/>
  <c r="M274" i="29"/>
  <c r="M274" i="30"/>
  <c r="N274" i="30"/>
  <c r="N261" i="30"/>
  <c r="M275" i="8"/>
  <c r="M275" i="29"/>
  <c r="N262" i="30"/>
  <c r="M276" i="8"/>
  <c r="M276" i="29"/>
  <c r="M276" i="30"/>
  <c r="N276" i="30"/>
  <c r="O276" i="30"/>
  <c r="N263" i="30"/>
  <c r="M277" i="8"/>
  <c r="M277" i="29"/>
  <c r="M277" i="30"/>
  <c r="N264" i="30"/>
  <c r="O212" i="30"/>
  <c r="O281" i="30"/>
  <c r="M44" i="30"/>
  <c r="N36" i="30"/>
  <c r="K28" i="30"/>
  <c r="K27" i="30"/>
  <c r="M60" i="30"/>
  <c r="N52" i="30"/>
  <c r="N58" i="30"/>
  <c r="N56" i="30"/>
  <c r="M76" i="30"/>
  <c r="N68" i="30"/>
  <c r="N74" i="30"/>
  <c r="M92" i="30"/>
  <c r="N84" i="30"/>
  <c r="N88" i="30"/>
  <c r="M108" i="30"/>
  <c r="N100" i="30"/>
  <c r="M124" i="30"/>
  <c r="N116" i="30"/>
  <c r="M140" i="30"/>
  <c r="N132" i="30"/>
  <c r="N138" i="30"/>
  <c r="M156" i="30"/>
  <c r="N148" i="30"/>
  <c r="M172" i="30"/>
  <c r="N164" i="30"/>
  <c r="M188" i="30"/>
  <c r="N180" i="30"/>
  <c r="O378" i="30"/>
  <c r="O379" i="30"/>
  <c r="O387" i="30"/>
  <c r="O388" i="30"/>
  <c r="O390" i="30"/>
  <c r="O398" i="30"/>
  <c r="O407" i="30"/>
  <c r="O389" i="30"/>
  <c r="O391" i="30"/>
  <c r="O392" i="30"/>
  <c r="O393" i="30"/>
  <c r="O394" i="30"/>
  <c r="O395" i="30"/>
  <c r="O396" i="30"/>
  <c r="O397" i="30"/>
  <c r="O255" i="30"/>
  <c r="O256" i="30"/>
  <c r="O257" i="30"/>
  <c r="O258" i="30"/>
  <c r="O259" i="30"/>
  <c r="O260" i="30"/>
  <c r="O261" i="30"/>
  <c r="O274" i="30"/>
  <c r="O262" i="30"/>
  <c r="O263" i="30"/>
  <c r="O264" i="30"/>
  <c r="P281" i="30"/>
  <c r="P369" i="30"/>
  <c r="P377" i="30"/>
  <c r="P387" i="30"/>
  <c r="P388" i="30"/>
  <c r="P390" i="30"/>
  <c r="P398" i="30"/>
  <c r="P389" i="30"/>
  <c r="P391" i="30"/>
  <c r="P392" i="30"/>
  <c r="P393" i="30"/>
  <c r="P394" i="30"/>
  <c r="P395" i="30"/>
  <c r="P396" i="30"/>
  <c r="P397" i="30"/>
  <c r="P255" i="30"/>
  <c r="Q255" i="30"/>
  <c r="P256" i="30"/>
  <c r="P257" i="30"/>
  <c r="P258" i="30"/>
  <c r="P271" i="30"/>
  <c r="Q271" i="30"/>
  <c r="P259" i="30"/>
  <c r="P260" i="30"/>
  <c r="P261" i="30"/>
  <c r="Q261" i="30"/>
  <c r="P262" i="30"/>
  <c r="P263" i="30"/>
  <c r="Q263" i="30"/>
  <c r="P264" i="30"/>
  <c r="Q281" i="30"/>
  <c r="Q369" i="30"/>
  <c r="Q373" i="30"/>
  <c r="Q374" i="30"/>
  <c r="Q378" i="30"/>
  <c r="Q387" i="30"/>
  <c r="Q388" i="30"/>
  <c r="Q390" i="30"/>
  <c r="Q398" i="30"/>
  <c r="Q407" i="30"/>
  <c r="Q389" i="30"/>
  <c r="Q391" i="30"/>
  <c r="Q392" i="30"/>
  <c r="Q393" i="30"/>
  <c r="Q394" i="30"/>
  <c r="Q395" i="30"/>
  <c r="Q396" i="30"/>
  <c r="Q397" i="30"/>
  <c r="Q256" i="30"/>
  <c r="Q257" i="30"/>
  <c r="Q258" i="30"/>
  <c r="Q259" i="30"/>
  <c r="Q260" i="30"/>
  <c r="Q262" i="30"/>
  <c r="Q264" i="30"/>
  <c r="R369" i="30"/>
  <c r="R370" i="30"/>
  <c r="R373" i="30"/>
  <c r="R374" i="30"/>
  <c r="R377" i="30"/>
  <c r="R378" i="30"/>
  <c r="R387" i="30"/>
  <c r="R388" i="30"/>
  <c r="R390" i="30"/>
  <c r="R398" i="30"/>
  <c r="R389" i="30"/>
  <c r="R391" i="30"/>
  <c r="R392" i="30"/>
  <c r="R393" i="30"/>
  <c r="R394" i="30"/>
  <c r="R395" i="30"/>
  <c r="R396" i="30"/>
  <c r="R397" i="30"/>
  <c r="M235" i="29"/>
  <c r="N227" i="29"/>
  <c r="N235" i="29"/>
  <c r="O227" i="29"/>
  <c r="P227" i="29"/>
  <c r="Q227" i="29"/>
  <c r="R227" i="29"/>
  <c r="M236" i="29"/>
  <c r="N228" i="29"/>
  <c r="N236" i="29"/>
  <c r="O228" i="29"/>
  <c r="M237" i="29"/>
  <c r="N229" i="29"/>
  <c r="O229" i="29"/>
  <c r="P229" i="29"/>
  <c r="Q229" i="29"/>
  <c r="R229" i="29"/>
  <c r="M238" i="29"/>
  <c r="N238" i="29"/>
  <c r="N230" i="29"/>
  <c r="O230" i="29"/>
  <c r="O238" i="29"/>
  <c r="P238" i="29"/>
  <c r="P230" i="29"/>
  <c r="Q230" i="29"/>
  <c r="R230" i="29"/>
  <c r="M239" i="29"/>
  <c r="N231" i="29"/>
  <c r="N239" i="29"/>
  <c r="O239" i="29"/>
  <c r="O231" i="29"/>
  <c r="P197" i="29"/>
  <c r="Q197" i="29"/>
  <c r="R197" i="29"/>
  <c r="M206" i="29"/>
  <c r="N202" i="29"/>
  <c r="N198" i="29"/>
  <c r="N199" i="29"/>
  <c r="N200" i="29"/>
  <c r="N205" i="29"/>
  <c r="N415" i="29"/>
  <c r="O198" i="29"/>
  <c r="O199" i="29"/>
  <c r="O200" i="29"/>
  <c r="P199" i="29"/>
  <c r="P200" i="29"/>
  <c r="Q199" i="29"/>
  <c r="Q200" i="29"/>
  <c r="R200" i="29"/>
  <c r="P212" i="29"/>
  <c r="Q212" i="29"/>
  <c r="R212" i="29"/>
  <c r="M217" i="29"/>
  <c r="N214" i="29"/>
  <c r="N212" i="29"/>
  <c r="N281" i="29"/>
  <c r="N32" i="29"/>
  <c r="I500" i="29"/>
  <c r="K500" i="29"/>
  <c r="M500" i="29"/>
  <c r="N48" i="29"/>
  <c r="I510" i="29"/>
  <c r="K510" i="29"/>
  <c r="M510" i="29"/>
  <c r="N64" i="29"/>
  <c r="I520" i="29"/>
  <c r="K520" i="29"/>
  <c r="M520" i="29"/>
  <c r="N80" i="29"/>
  <c r="I530" i="29"/>
  <c r="N534" i="29"/>
  <c r="K530" i="29"/>
  <c r="M530" i="29"/>
  <c r="N96" i="29"/>
  <c r="I540" i="29"/>
  <c r="N544" i="29"/>
  <c r="K540" i="29"/>
  <c r="M540" i="29"/>
  <c r="I550" i="29"/>
  <c r="N554" i="29"/>
  <c r="K550" i="29"/>
  <c r="M550" i="29"/>
  <c r="I560" i="29"/>
  <c r="N564" i="29"/>
  <c r="K560" i="29"/>
  <c r="M560" i="29"/>
  <c r="I570" i="29"/>
  <c r="K570" i="29"/>
  <c r="M570" i="29"/>
  <c r="I580" i="29"/>
  <c r="N584" i="29"/>
  <c r="K580" i="29"/>
  <c r="M580" i="29"/>
  <c r="I590" i="29"/>
  <c r="N594" i="29"/>
  <c r="K590" i="29"/>
  <c r="M590" i="29"/>
  <c r="H27" i="29"/>
  <c r="N369" i="29"/>
  <c r="N373" i="29"/>
  <c r="N376" i="29"/>
  <c r="H28" i="29"/>
  <c r="N387" i="29"/>
  <c r="N388" i="29"/>
  <c r="N389" i="29"/>
  <c r="N392" i="29"/>
  <c r="N393" i="29"/>
  <c r="N394" i="29"/>
  <c r="N396" i="29"/>
  <c r="N397" i="29"/>
  <c r="N197" i="29"/>
  <c r="N211" i="29"/>
  <c r="N255" i="29"/>
  <c r="N256" i="29"/>
  <c r="N269" i="29"/>
  <c r="N257" i="29"/>
  <c r="N270" i="29"/>
  <c r="N258" i="29"/>
  <c r="N271" i="29"/>
  <c r="N259" i="29"/>
  <c r="N260" i="29"/>
  <c r="N273" i="29"/>
  <c r="N261" i="29"/>
  <c r="N274" i="29"/>
  <c r="O274" i="29"/>
  <c r="P274" i="29"/>
  <c r="Q274" i="29"/>
  <c r="R274" i="29"/>
  <c r="N262" i="29"/>
  <c r="N263" i="29"/>
  <c r="N276" i="29"/>
  <c r="N264" i="29"/>
  <c r="N277" i="29"/>
  <c r="O212" i="29"/>
  <c r="O281" i="29"/>
  <c r="M44" i="29"/>
  <c r="N36" i="29"/>
  <c r="K28" i="29"/>
  <c r="K27" i="29"/>
  <c r="M60" i="29"/>
  <c r="N52" i="29"/>
  <c r="N58" i="29"/>
  <c r="M76" i="29"/>
  <c r="N68" i="29"/>
  <c r="N72" i="29"/>
  <c r="N74" i="29"/>
  <c r="M92" i="29"/>
  <c r="N84" i="29"/>
  <c r="N82" i="29"/>
  <c r="M108" i="29"/>
  <c r="N100" i="29"/>
  <c r="N98" i="29"/>
  <c r="N106" i="29"/>
  <c r="M124" i="29"/>
  <c r="N116" i="29"/>
  <c r="N122" i="29"/>
  <c r="N120" i="29"/>
  <c r="M140" i="29"/>
  <c r="N132" i="29"/>
  <c r="N138" i="29"/>
  <c r="N136" i="29"/>
  <c r="M156" i="29"/>
  <c r="N148" i="29"/>
  <c r="M172" i="29"/>
  <c r="M188" i="29"/>
  <c r="N180" i="29"/>
  <c r="N186" i="29"/>
  <c r="N184" i="29"/>
  <c r="O369" i="29"/>
  <c r="O370" i="29"/>
  <c r="O371" i="29"/>
  <c r="O373" i="29"/>
  <c r="O374" i="29"/>
  <c r="O375" i="29"/>
  <c r="O376" i="29"/>
  <c r="O377" i="29"/>
  <c r="O378" i="29"/>
  <c r="O379" i="29"/>
  <c r="O387" i="29"/>
  <c r="O388" i="29"/>
  <c r="O390" i="29"/>
  <c r="O398" i="29"/>
  <c r="O389" i="29"/>
  <c r="O391" i="29"/>
  <c r="O392" i="29"/>
  <c r="O393" i="29"/>
  <c r="O394" i="29"/>
  <c r="O395" i="29"/>
  <c r="O396" i="29"/>
  <c r="O397" i="29"/>
  <c r="O197" i="29"/>
  <c r="O211" i="29"/>
  <c r="O255" i="29"/>
  <c r="O256" i="29"/>
  <c r="O269" i="29"/>
  <c r="O257" i="29"/>
  <c r="O258" i="29"/>
  <c r="O271" i="29"/>
  <c r="P271" i="29"/>
  <c r="Q271" i="29"/>
  <c r="O259" i="29"/>
  <c r="O260" i="29"/>
  <c r="O273" i="29"/>
  <c r="P273" i="29"/>
  <c r="Q273" i="29"/>
  <c r="R273" i="29"/>
  <c r="O261" i="29"/>
  <c r="O262" i="29"/>
  <c r="O263" i="29"/>
  <c r="O264" i="29"/>
  <c r="O277" i="29"/>
  <c r="P281" i="29"/>
  <c r="P369" i="29"/>
  <c r="P370" i="29"/>
  <c r="P372" i="29"/>
  <c r="P380" i="29"/>
  <c r="P371" i="29"/>
  <c r="P373" i="29"/>
  <c r="P374" i="29"/>
  <c r="P375" i="29"/>
  <c r="P376" i="29"/>
  <c r="P377" i="29"/>
  <c r="P378" i="29"/>
  <c r="P379" i="29"/>
  <c r="P387" i="29"/>
  <c r="P388" i="29"/>
  <c r="P389" i="29"/>
  <c r="P390" i="29"/>
  <c r="P398" i="29"/>
  <c r="P407" i="29"/>
  <c r="P391" i="29"/>
  <c r="P392" i="29"/>
  <c r="P393" i="29"/>
  <c r="P394" i="29"/>
  <c r="P395" i="29"/>
  <c r="P396" i="29"/>
  <c r="P397" i="29"/>
  <c r="P255" i="29"/>
  <c r="Q255" i="29"/>
  <c r="P256" i="29"/>
  <c r="P269" i="29"/>
  <c r="Q269" i="29"/>
  <c r="P257" i="29"/>
  <c r="P258" i="29"/>
  <c r="P259" i="29"/>
  <c r="P260" i="29"/>
  <c r="P261" i="29"/>
  <c r="P262" i="29"/>
  <c r="P263" i="29"/>
  <c r="P264" i="29"/>
  <c r="P277" i="29"/>
  <c r="Q277" i="29"/>
  <c r="Q281" i="29"/>
  <c r="Q369" i="29"/>
  <c r="Q370" i="29"/>
  <c r="Q372" i="29"/>
  <c r="Q380" i="29"/>
  <c r="Q371" i="29"/>
  <c r="Q373" i="29"/>
  <c r="Q374" i="29"/>
  <c r="Q375" i="29"/>
  <c r="Q376" i="29"/>
  <c r="Q377" i="29"/>
  <c r="Q378" i="29"/>
  <c r="Q379" i="29"/>
  <c r="Q387" i="29"/>
  <c r="Q388" i="29"/>
  <c r="Q390" i="29"/>
  <c r="Q398" i="29"/>
  <c r="Q389" i="29"/>
  <c r="Q391" i="29"/>
  <c r="Q392" i="29"/>
  <c r="Q393" i="29"/>
  <c r="Q394" i="29"/>
  <c r="Q395" i="29"/>
  <c r="Q396" i="29"/>
  <c r="Q397" i="29"/>
  <c r="Q256" i="29"/>
  <c r="Q257" i="29"/>
  <c r="Q258" i="29"/>
  <c r="Q259" i="29"/>
  <c r="Q260" i="29"/>
  <c r="Q261" i="29"/>
  <c r="Q262" i="29"/>
  <c r="Q263" i="29"/>
  <c r="Q264" i="29"/>
  <c r="Q26" i="29"/>
  <c r="R26" i="29"/>
  <c r="R369" i="29"/>
  <c r="R370" i="29"/>
  <c r="R372" i="29"/>
  <c r="R380" i="29"/>
  <c r="R406" i="29"/>
  <c r="R371" i="29"/>
  <c r="R373" i="29"/>
  <c r="R374" i="29"/>
  <c r="R375" i="29"/>
  <c r="R376" i="29"/>
  <c r="R377" i="29"/>
  <c r="R378" i="29"/>
  <c r="R379" i="29"/>
  <c r="R387" i="29"/>
  <c r="R388" i="29"/>
  <c r="R390" i="29"/>
  <c r="R398" i="29"/>
  <c r="R389" i="29"/>
  <c r="R391" i="29"/>
  <c r="R392" i="29"/>
  <c r="R393" i="29"/>
  <c r="R394" i="29"/>
  <c r="R395" i="29"/>
  <c r="R396" i="29"/>
  <c r="R397" i="29"/>
  <c r="M235" i="8"/>
  <c r="N235" i="8"/>
  <c r="Q227" i="8"/>
  <c r="R227" i="8"/>
  <c r="M236" i="8"/>
  <c r="N236" i="8"/>
  <c r="O236" i="8"/>
  <c r="M237" i="8"/>
  <c r="N237" i="8"/>
  <c r="O237" i="8"/>
  <c r="P237" i="8"/>
  <c r="Q237" i="8"/>
  <c r="R237" i="8"/>
  <c r="Q229" i="8"/>
  <c r="R229" i="8"/>
  <c r="M238" i="8"/>
  <c r="N238" i="8"/>
  <c r="O238" i="8"/>
  <c r="P238" i="8"/>
  <c r="Q230" i="8"/>
  <c r="Q238" i="8"/>
  <c r="R238" i="8"/>
  <c r="R230" i="8"/>
  <c r="M239" i="8"/>
  <c r="N239" i="8"/>
  <c r="O239" i="8"/>
  <c r="M206" i="8"/>
  <c r="N202" i="8"/>
  <c r="Q199" i="8"/>
  <c r="Q200" i="8"/>
  <c r="Q197" i="8"/>
  <c r="R197" i="8"/>
  <c r="M217" i="8"/>
  <c r="N214" i="8"/>
  <c r="I500" i="8"/>
  <c r="K500" i="8"/>
  <c r="M500" i="8"/>
  <c r="N504" i="8"/>
  <c r="I510" i="8"/>
  <c r="K510" i="8"/>
  <c r="M510" i="8"/>
  <c r="I520" i="8"/>
  <c r="K520" i="8"/>
  <c r="M520" i="8"/>
  <c r="N524" i="8"/>
  <c r="I530" i="8"/>
  <c r="N534" i="8"/>
  <c r="K530" i="8"/>
  <c r="M530" i="8"/>
  <c r="I540" i="8"/>
  <c r="K540" i="8"/>
  <c r="M540" i="8"/>
  <c r="N544" i="8"/>
  <c r="I550" i="8"/>
  <c r="N554" i="8"/>
  <c r="K550" i="8"/>
  <c r="M550" i="8"/>
  <c r="I560" i="8"/>
  <c r="K560" i="8"/>
  <c r="M560" i="8"/>
  <c r="I570" i="8"/>
  <c r="N574" i="8"/>
  <c r="K570" i="8"/>
  <c r="M570" i="8"/>
  <c r="I580" i="8"/>
  <c r="K580" i="8"/>
  <c r="M580" i="8"/>
  <c r="I590" i="8"/>
  <c r="K590" i="8"/>
  <c r="M590" i="8"/>
  <c r="N369" i="8"/>
  <c r="N370" i="8"/>
  <c r="N372" i="8"/>
  <c r="N380" i="8"/>
  <c r="N371" i="8"/>
  <c r="N373" i="8"/>
  <c r="N374" i="8"/>
  <c r="N375" i="8"/>
  <c r="N376" i="8"/>
  <c r="N377" i="8"/>
  <c r="N378" i="8"/>
  <c r="N379" i="8"/>
  <c r="N387" i="8"/>
  <c r="N388" i="8"/>
  <c r="N389" i="8"/>
  <c r="N390" i="8"/>
  <c r="N391" i="8"/>
  <c r="N392" i="8"/>
  <c r="N393" i="8"/>
  <c r="N394" i="8"/>
  <c r="N395" i="8"/>
  <c r="N396" i="8"/>
  <c r="N397" i="8"/>
  <c r="N398" i="8"/>
  <c r="N407" i="8"/>
  <c r="N268" i="8"/>
  <c r="N269" i="8"/>
  <c r="O269" i="8"/>
  <c r="P269" i="8"/>
  <c r="N270" i="8"/>
  <c r="N271" i="8"/>
  <c r="N272" i="8"/>
  <c r="O272" i="8"/>
  <c r="P272" i="8"/>
  <c r="Q272" i="8"/>
  <c r="N273" i="8"/>
  <c r="O273" i="8"/>
  <c r="P273" i="8"/>
  <c r="N274" i="8"/>
  <c r="N275" i="8"/>
  <c r="N276" i="8"/>
  <c r="O276" i="8"/>
  <c r="P276" i="8"/>
  <c r="N277" i="8"/>
  <c r="O277" i="8"/>
  <c r="P277" i="8"/>
  <c r="M44" i="8"/>
  <c r="N36" i="8"/>
  <c r="M60" i="8"/>
  <c r="N52" i="8"/>
  <c r="N54" i="8"/>
  <c r="N314" i="8"/>
  <c r="M76" i="8"/>
  <c r="N68" i="8"/>
  <c r="N70" i="8"/>
  <c r="N315" i="8"/>
  <c r="M92" i="8"/>
  <c r="N84" i="8"/>
  <c r="N90" i="8"/>
  <c r="N88" i="8"/>
  <c r="M108" i="8"/>
  <c r="N100" i="8"/>
  <c r="N106" i="8"/>
  <c r="M124" i="8"/>
  <c r="N116" i="8"/>
  <c r="N122" i="8"/>
  <c r="M140" i="8"/>
  <c r="N132" i="8"/>
  <c r="M156" i="8"/>
  <c r="N148" i="8"/>
  <c r="N154" i="8"/>
  <c r="N152" i="8"/>
  <c r="M172" i="8"/>
  <c r="N164" i="8"/>
  <c r="N170" i="8"/>
  <c r="M188" i="8"/>
  <c r="N180" i="8"/>
  <c r="N186" i="8"/>
  <c r="O369" i="8"/>
  <c r="O370" i="8"/>
  <c r="O372" i="8"/>
  <c r="O380" i="8"/>
  <c r="O371" i="8"/>
  <c r="O373" i="8"/>
  <c r="O374" i="8"/>
  <c r="O375" i="8"/>
  <c r="O376" i="8"/>
  <c r="O377" i="8"/>
  <c r="O378" i="8"/>
  <c r="O379" i="8"/>
  <c r="O387" i="8"/>
  <c r="O388" i="8"/>
  <c r="O390" i="8"/>
  <c r="O398" i="8"/>
  <c r="O389" i="8"/>
  <c r="O391" i="8"/>
  <c r="O392" i="8"/>
  <c r="O393" i="8"/>
  <c r="O394" i="8"/>
  <c r="O395" i="8"/>
  <c r="O396" i="8"/>
  <c r="O397" i="8"/>
  <c r="O407" i="8"/>
  <c r="O270" i="8"/>
  <c r="O271" i="8"/>
  <c r="O274" i="8"/>
  <c r="O275" i="8"/>
  <c r="P215" i="8"/>
  <c r="P369" i="8"/>
  <c r="P370" i="8"/>
  <c r="P371" i="8"/>
  <c r="P372" i="8"/>
  <c r="P380" i="8"/>
  <c r="P373" i="8"/>
  <c r="P374" i="8"/>
  <c r="P375" i="8"/>
  <c r="P376" i="8"/>
  <c r="P377" i="8"/>
  <c r="P378" i="8"/>
  <c r="P379" i="8"/>
  <c r="P387" i="8"/>
  <c r="P388" i="8"/>
  <c r="P390" i="8"/>
  <c r="P398" i="8"/>
  <c r="P407" i="8"/>
  <c r="P389" i="8"/>
  <c r="P391" i="8"/>
  <c r="P392" i="8"/>
  <c r="P393" i="8"/>
  <c r="P394" i="8"/>
  <c r="P395" i="8"/>
  <c r="P396" i="8"/>
  <c r="P397" i="8"/>
  <c r="P270" i="8"/>
  <c r="P271" i="8"/>
  <c r="P274" i="8"/>
  <c r="P275" i="8"/>
  <c r="Q275" i="8"/>
  <c r="R275" i="8"/>
  <c r="Q212" i="8"/>
  <c r="Q215" i="8"/>
  <c r="Q369" i="8"/>
  <c r="Q370" i="8"/>
  <c r="Q371" i="8"/>
  <c r="Q373" i="8"/>
  <c r="Q374" i="8"/>
  <c r="Q375" i="8"/>
  <c r="Q376" i="8"/>
  <c r="Q377" i="8"/>
  <c r="Q378" i="8"/>
  <c r="Q379" i="8"/>
  <c r="Q387" i="8"/>
  <c r="Q388" i="8"/>
  <c r="Q390" i="8"/>
  <c r="Q398" i="8"/>
  <c r="Q389" i="8"/>
  <c r="Q391" i="8"/>
  <c r="Q392" i="8"/>
  <c r="Q393" i="8"/>
  <c r="Q394" i="8"/>
  <c r="Q395" i="8"/>
  <c r="Q396" i="8"/>
  <c r="Q397" i="8"/>
  <c r="Q255" i="8"/>
  <c r="R255" i="8"/>
  <c r="Q256" i="8"/>
  <c r="Q269" i="8"/>
  <c r="Q257" i="8"/>
  <c r="R257" i="8"/>
  <c r="Q258" i="8"/>
  <c r="Q271" i="8"/>
  <c r="Q259" i="8"/>
  <c r="Q260" i="8"/>
  <c r="Q273" i="8"/>
  <c r="R273" i="8"/>
  <c r="Q261" i="8"/>
  <c r="Q262" i="8"/>
  <c r="Q263" i="8"/>
  <c r="R263" i="8"/>
  <c r="Q264" i="8"/>
  <c r="Q277" i="8"/>
  <c r="R212" i="8"/>
  <c r="Q33" i="8"/>
  <c r="Q26" i="8"/>
  <c r="Q28" i="8"/>
  <c r="R369" i="8"/>
  <c r="R370" i="8"/>
  <c r="R372" i="8"/>
  <c r="R380" i="8"/>
  <c r="R371" i="8"/>
  <c r="R373" i="8"/>
  <c r="R374" i="8"/>
  <c r="R375" i="8"/>
  <c r="R376" i="8"/>
  <c r="R377" i="8"/>
  <c r="R378" i="8"/>
  <c r="R379" i="8"/>
  <c r="R387" i="8"/>
  <c r="R390" i="8"/>
  <c r="R398" i="8"/>
  <c r="R388" i="8"/>
  <c r="R389" i="8"/>
  <c r="R391" i="8"/>
  <c r="R392" i="8"/>
  <c r="R393" i="8"/>
  <c r="R394" i="8"/>
  <c r="R395" i="8"/>
  <c r="R396" i="8"/>
  <c r="R397" i="8"/>
  <c r="H44" i="9"/>
  <c r="H106" i="9"/>
  <c r="H168" i="9"/>
  <c r="H45" i="9"/>
  <c r="H46" i="9"/>
  <c r="H108" i="9"/>
  <c r="H170" i="9"/>
  <c r="H47" i="9"/>
  <c r="H109" i="9"/>
  <c r="H171" i="9"/>
  <c r="H48" i="9"/>
  <c r="H110" i="9"/>
  <c r="H172" i="9"/>
  <c r="H40" i="9"/>
  <c r="H102" i="9"/>
  <c r="H164" i="9"/>
  <c r="H41" i="9"/>
  <c r="H103" i="9"/>
  <c r="H165" i="9"/>
  <c r="H42" i="9"/>
  <c r="H36" i="9"/>
  <c r="H37" i="9"/>
  <c r="H99" i="9"/>
  <c r="H161" i="9"/>
  <c r="H38" i="9"/>
  <c r="H100" i="9"/>
  <c r="H162" i="9"/>
  <c r="I32" i="8"/>
  <c r="I48" i="8"/>
  <c r="I64" i="8"/>
  <c r="I80" i="8"/>
  <c r="D502" i="30"/>
  <c r="D512" i="30"/>
  <c r="D503" i="30"/>
  <c r="D513" i="30"/>
  <c r="D523" i="30"/>
  <c r="D533" i="30"/>
  <c r="D543" i="30"/>
  <c r="D553" i="30"/>
  <c r="D563" i="30"/>
  <c r="D573" i="30"/>
  <c r="D583" i="30"/>
  <c r="D593" i="30"/>
  <c r="D504" i="30"/>
  <c r="D514" i="30"/>
  <c r="D524" i="30"/>
  <c r="D534" i="30"/>
  <c r="D544" i="30"/>
  <c r="D554" i="30"/>
  <c r="D564" i="30"/>
  <c r="D574" i="30"/>
  <c r="D584" i="30"/>
  <c r="D594" i="30"/>
  <c r="I34" i="8"/>
  <c r="I50" i="8"/>
  <c r="R26" i="30"/>
  <c r="D502" i="29"/>
  <c r="D512" i="29"/>
  <c r="D522" i="29"/>
  <c r="D532" i="29"/>
  <c r="D542" i="29"/>
  <c r="D552" i="29"/>
  <c r="D562" i="29"/>
  <c r="D503" i="29"/>
  <c r="D513" i="29"/>
  <c r="D523" i="29"/>
  <c r="D533" i="29"/>
  <c r="D543" i="29"/>
  <c r="D504" i="29"/>
  <c r="D514" i="29"/>
  <c r="D524" i="29"/>
  <c r="D534" i="29"/>
  <c r="D544" i="29"/>
  <c r="D554" i="29"/>
  <c r="D564" i="29"/>
  <c r="D574" i="29"/>
  <c r="D584" i="29"/>
  <c r="D594" i="29"/>
  <c r="D502" i="8"/>
  <c r="D503" i="8"/>
  <c r="D513" i="8"/>
  <c r="D523" i="8"/>
  <c r="D533" i="8"/>
  <c r="D543" i="8"/>
  <c r="D553" i="8"/>
  <c r="D563" i="8"/>
  <c r="D573" i="8"/>
  <c r="D583" i="8"/>
  <c r="D593" i="8"/>
  <c r="D504" i="8"/>
  <c r="D514" i="8"/>
  <c r="D524" i="8"/>
  <c r="D534" i="8"/>
  <c r="D544" i="8"/>
  <c r="D554" i="8"/>
  <c r="D564" i="8"/>
  <c r="D574" i="8"/>
  <c r="D584" i="8"/>
  <c r="D594" i="8"/>
  <c r="R26" i="8"/>
  <c r="R28" i="8"/>
  <c r="N478" i="29"/>
  <c r="N479" i="29"/>
  <c r="E27" i="9"/>
  <c r="E336" i="9"/>
  <c r="E398" i="9"/>
  <c r="E460" i="9"/>
  <c r="E522" i="9"/>
  <c r="E584" i="9"/>
  <c r="E26" i="9"/>
  <c r="M304" i="8"/>
  <c r="H27" i="9"/>
  <c r="H89" i="9"/>
  <c r="H151" i="9"/>
  <c r="M303" i="8"/>
  <c r="H26" i="9"/>
  <c r="H88" i="9"/>
  <c r="H150" i="9"/>
  <c r="M294" i="8"/>
  <c r="M295" i="8"/>
  <c r="M296" i="8"/>
  <c r="M297" i="8"/>
  <c r="H20" i="9"/>
  <c r="M298" i="8"/>
  <c r="H21" i="9"/>
  <c r="H83" i="9"/>
  <c r="M299" i="8"/>
  <c r="H22" i="9"/>
  <c r="H84" i="9"/>
  <c r="M300" i="8"/>
  <c r="H23" i="9"/>
  <c r="H85" i="9"/>
  <c r="M301" i="8"/>
  <c r="H24" i="9"/>
  <c r="H86" i="9"/>
  <c r="M302" i="8"/>
  <c r="H25" i="9"/>
  <c r="H87" i="9"/>
  <c r="H149" i="9"/>
  <c r="H28" i="9"/>
  <c r="H90" i="9"/>
  <c r="H29" i="9"/>
  <c r="H91" i="9"/>
  <c r="N478" i="8"/>
  <c r="O215" i="8"/>
  <c r="N479" i="8"/>
  <c r="E89" i="9"/>
  <c r="E151" i="9"/>
  <c r="AM48" i="28"/>
  <c r="AM49" i="28"/>
  <c r="AM36" i="28"/>
  <c r="N478" i="30"/>
  <c r="N479" i="30"/>
  <c r="R33" i="8"/>
  <c r="R199" i="8"/>
  <c r="R215" i="8"/>
  <c r="R256" i="8"/>
  <c r="R269" i="8"/>
  <c r="R258" i="8"/>
  <c r="R271" i="8"/>
  <c r="R259" i="8"/>
  <c r="R260" i="8"/>
  <c r="R261" i="8"/>
  <c r="R262" i="8"/>
  <c r="R264" i="8"/>
  <c r="R277" i="8"/>
  <c r="D174" i="8"/>
  <c r="D21" i="28"/>
  <c r="D158" i="8"/>
  <c r="D78" i="12"/>
  <c r="D20" i="28"/>
  <c r="D85" i="12"/>
  <c r="Q203" i="12"/>
  <c r="L203" i="12"/>
  <c r="G203" i="12"/>
  <c r="M203" i="12"/>
  <c r="N203" i="12"/>
  <c r="D26" i="12"/>
  <c r="D33" i="12"/>
  <c r="D40" i="12"/>
  <c r="D47" i="12"/>
  <c r="D54" i="12"/>
  <c r="D61" i="12"/>
  <c r="D68" i="12"/>
  <c r="D75" i="12"/>
  <c r="D82" i="12"/>
  <c r="D89" i="12"/>
  <c r="D25" i="12"/>
  <c r="D32" i="12"/>
  <c r="D39" i="12"/>
  <c r="D46" i="12"/>
  <c r="D53" i="12"/>
  <c r="D60" i="12"/>
  <c r="D67" i="12"/>
  <c r="D74" i="12"/>
  <c r="D81" i="12"/>
  <c r="D88" i="12"/>
  <c r="D23" i="12"/>
  <c r="D30" i="12"/>
  <c r="D37" i="12"/>
  <c r="D44" i="12"/>
  <c r="D51" i="12"/>
  <c r="D58" i="12"/>
  <c r="D65" i="12"/>
  <c r="D72" i="12"/>
  <c r="D79" i="12"/>
  <c r="D86" i="12"/>
  <c r="M344" i="30"/>
  <c r="M294" i="30"/>
  <c r="M295" i="30"/>
  <c r="M296" i="30"/>
  <c r="M298" i="30"/>
  <c r="M299" i="30"/>
  <c r="M300" i="30"/>
  <c r="M301" i="30"/>
  <c r="M302" i="30"/>
  <c r="M303" i="30"/>
  <c r="M304" i="30"/>
  <c r="M305" i="30"/>
  <c r="M306" i="30"/>
  <c r="M361" i="30"/>
  <c r="M360" i="30"/>
  <c r="M343" i="30"/>
  <c r="M342" i="30"/>
  <c r="M323" i="30"/>
  <c r="M322" i="30"/>
  <c r="E304" i="30"/>
  <c r="E323" i="30"/>
  <c r="E343" i="30"/>
  <c r="E361" i="30"/>
  <c r="E379" i="30"/>
  <c r="E397" i="30"/>
  <c r="E303" i="30"/>
  <c r="E322" i="30"/>
  <c r="E342" i="30"/>
  <c r="E360" i="30"/>
  <c r="E378" i="30"/>
  <c r="E396" i="30"/>
  <c r="E305" i="30"/>
  <c r="E324" i="30"/>
  <c r="I600" i="30"/>
  <c r="G570" i="30"/>
  <c r="G560" i="30"/>
  <c r="G550" i="30"/>
  <c r="G540" i="30"/>
  <c r="N545" i="30"/>
  <c r="G530" i="30"/>
  <c r="G520" i="30"/>
  <c r="G510" i="30"/>
  <c r="G500" i="30"/>
  <c r="N505" i="30"/>
  <c r="G580" i="30"/>
  <c r="N585" i="30"/>
  <c r="G590" i="30"/>
  <c r="F570" i="30"/>
  <c r="F560" i="30"/>
  <c r="F550" i="30"/>
  <c r="F540" i="30"/>
  <c r="F530" i="30"/>
  <c r="F520" i="30"/>
  <c r="F510" i="30"/>
  <c r="F500" i="30"/>
  <c r="F580" i="30"/>
  <c r="N586" i="30"/>
  <c r="F590" i="30"/>
  <c r="N596" i="30"/>
  <c r="D591" i="30"/>
  <c r="D581" i="30"/>
  <c r="D506" i="30"/>
  <c r="D516" i="30"/>
  <c r="D526" i="30"/>
  <c r="D536" i="30"/>
  <c r="D546" i="30"/>
  <c r="D556" i="30"/>
  <c r="D566" i="30"/>
  <c r="D576" i="30"/>
  <c r="D586" i="30"/>
  <c r="D596" i="30"/>
  <c r="D505" i="30"/>
  <c r="D515" i="30"/>
  <c r="D525" i="30"/>
  <c r="D535" i="30"/>
  <c r="D545" i="30"/>
  <c r="D555" i="30"/>
  <c r="D565" i="30"/>
  <c r="D575" i="30"/>
  <c r="D585" i="30"/>
  <c r="D595" i="30"/>
  <c r="N592" i="30"/>
  <c r="N583" i="30"/>
  <c r="N582" i="30"/>
  <c r="M180" i="30"/>
  <c r="M164" i="30"/>
  <c r="D174" i="30"/>
  <c r="D158" i="30"/>
  <c r="R255" i="29"/>
  <c r="R256" i="29"/>
  <c r="R269" i="29"/>
  <c r="R257" i="29"/>
  <c r="R258" i="29"/>
  <c r="R271" i="29"/>
  <c r="R259" i="29"/>
  <c r="R260" i="29"/>
  <c r="R261" i="29"/>
  <c r="R262" i="29"/>
  <c r="R263" i="29"/>
  <c r="R264" i="29"/>
  <c r="R277" i="29"/>
  <c r="R281" i="29"/>
  <c r="M326" i="29"/>
  <c r="M361" i="29"/>
  <c r="M360" i="29"/>
  <c r="M343" i="29"/>
  <c r="M342" i="29"/>
  <c r="M323" i="29"/>
  <c r="M322" i="29"/>
  <c r="M304" i="29"/>
  <c r="E304" i="29"/>
  <c r="E323" i="29"/>
  <c r="E343" i="29"/>
  <c r="E361" i="29"/>
  <c r="E379" i="29"/>
  <c r="E397" i="29"/>
  <c r="E303" i="29"/>
  <c r="E322" i="29"/>
  <c r="E342" i="29"/>
  <c r="E360" i="29"/>
  <c r="E378" i="29"/>
  <c r="E396" i="29"/>
  <c r="I600" i="29"/>
  <c r="G570" i="29"/>
  <c r="G560" i="29"/>
  <c r="G550" i="29"/>
  <c r="G540" i="29"/>
  <c r="G530" i="29"/>
  <c r="G520" i="29"/>
  <c r="G510" i="29"/>
  <c r="G500" i="29"/>
  <c r="G580" i="29"/>
  <c r="N585" i="29"/>
  <c r="G590" i="29"/>
  <c r="F570" i="29"/>
  <c r="F560" i="29"/>
  <c r="F550" i="29"/>
  <c r="F540" i="29"/>
  <c r="F530" i="29"/>
  <c r="F520" i="29"/>
  <c r="F510" i="29"/>
  <c r="F500" i="29"/>
  <c r="F580" i="29"/>
  <c r="N586" i="29"/>
  <c r="F590" i="29"/>
  <c r="D591" i="29"/>
  <c r="D581" i="29"/>
  <c r="N596" i="29"/>
  <c r="D506" i="29"/>
  <c r="D516" i="29"/>
  <c r="D526" i="29"/>
  <c r="D536" i="29"/>
  <c r="D546" i="29"/>
  <c r="D556" i="29"/>
  <c r="D566" i="29"/>
  <c r="D576" i="29"/>
  <c r="D586" i="29"/>
  <c r="D596" i="29"/>
  <c r="N595" i="29"/>
  <c r="D505" i="29"/>
  <c r="D515" i="29"/>
  <c r="D525" i="29"/>
  <c r="D535" i="29"/>
  <c r="D545" i="29"/>
  <c r="D555" i="29"/>
  <c r="D565" i="29"/>
  <c r="D575" i="29"/>
  <c r="D585" i="29"/>
  <c r="D595" i="29"/>
  <c r="N593" i="29"/>
  <c r="N592" i="29"/>
  <c r="N583" i="29"/>
  <c r="N582" i="29"/>
  <c r="M180" i="29"/>
  <c r="M164" i="29"/>
  <c r="D174" i="29"/>
  <c r="D158" i="29"/>
  <c r="M380" i="8"/>
  <c r="M362" i="8"/>
  <c r="M405" i="8"/>
  <c r="M344" i="8"/>
  <c r="M361" i="8"/>
  <c r="M360" i="8"/>
  <c r="M343" i="8"/>
  <c r="M342" i="8"/>
  <c r="M305" i="8"/>
  <c r="M306" i="8"/>
  <c r="M323" i="8"/>
  <c r="M322" i="8"/>
  <c r="M398" i="8"/>
  <c r="M406" i="8"/>
  <c r="E304" i="8"/>
  <c r="E323" i="8"/>
  <c r="E343" i="8"/>
  <c r="E361" i="8"/>
  <c r="E379" i="8"/>
  <c r="E397" i="8"/>
  <c r="E303" i="8"/>
  <c r="E322" i="8"/>
  <c r="E342" i="8"/>
  <c r="E360" i="8"/>
  <c r="E378" i="8"/>
  <c r="E396" i="8"/>
  <c r="I600" i="8"/>
  <c r="G570" i="8"/>
  <c r="G560" i="8"/>
  <c r="G550" i="8"/>
  <c r="G540" i="8"/>
  <c r="G530" i="8"/>
  <c r="G520" i="8"/>
  <c r="G510" i="8"/>
  <c r="G500" i="8"/>
  <c r="G580" i="8"/>
  <c r="N585" i="8"/>
  <c r="G590" i="8"/>
  <c r="F570" i="8"/>
  <c r="F560" i="8"/>
  <c r="F550" i="8"/>
  <c r="F540" i="8"/>
  <c r="F530" i="8"/>
  <c r="F520" i="8"/>
  <c r="F510" i="8"/>
  <c r="F500" i="8"/>
  <c r="F580" i="8"/>
  <c r="F590" i="8"/>
  <c r="F600" i="8"/>
  <c r="N593" i="8"/>
  <c r="N592" i="8"/>
  <c r="D591" i="8"/>
  <c r="D581" i="8"/>
  <c r="N596" i="8"/>
  <c r="D506" i="8"/>
  <c r="D516" i="8"/>
  <c r="D526" i="8"/>
  <c r="D536" i="8"/>
  <c r="D546" i="8"/>
  <c r="D556" i="8"/>
  <c r="D566" i="8"/>
  <c r="D576" i="8"/>
  <c r="D586" i="8"/>
  <c r="D596" i="8"/>
  <c r="D505" i="8"/>
  <c r="D515" i="8"/>
  <c r="D525" i="8"/>
  <c r="D535" i="8"/>
  <c r="D545" i="8"/>
  <c r="D555" i="8"/>
  <c r="D565" i="8"/>
  <c r="D575" i="8"/>
  <c r="D585" i="8"/>
  <c r="D595" i="8"/>
  <c r="M180" i="8"/>
  <c r="M164" i="8"/>
  <c r="M240" i="30"/>
  <c r="M245" i="30"/>
  <c r="M240" i="8"/>
  <c r="M245" i="8"/>
  <c r="M278" i="29"/>
  <c r="M240" i="29"/>
  <c r="M245" i="29"/>
  <c r="M278" i="8"/>
  <c r="M82" i="7"/>
  <c r="M90" i="7"/>
  <c r="M91" i="7"/>
  <c r="M265" i="29"/>
  <c r="K91" i="7"/>
  <c r="L90" i="7"/>
  <c r="L91" i="7"/>
  <c r="K90" i="7"/>
  <c r="J90" i="7"/>
  <c r="I90" i="7"/>
  <c r="I91" i="7"/>
  <c r="L82" i="7"/>
  <c r="K82" i="7"/>
  <c r="J82" i="7"/>
  <c r="I82" i="7"/>
  <c r="M76" i="7"/>
  <c r="L76" i="7"/>
  <c r="K76" i="7"/>
  <c r="J76" i="7"/>
  <c r="I76" i="7"/>
  <c r="M30" i="7"/>
  <c r="M38" i="7"/>
  <c r="L30" i="7"/>
  <c r="L38" i="7"/>
  <c r="K30" i="7"/>
  <c r="K38" i="7"/>
  <c r="I601" i="8"/>
  <c r="L204" i="12"/>
  <c r="Q204" i="12"/>
  <c r="AN30" i="12"/>
  <c r="AN37" i="12"/>
  <c r="AN44" i="12"/>
  <c r="AN51" i="12"/>
  <c r="M204" i="12"/>
  <c r="R204" i="12"/>
  <c r="N204" i="12"/>
  <c r="S204" i="12"/>
  <c r="O204" i="12"/>
  <c r="T204" i="12"/>
  <c r="P204" i="12"/>
  <c r="U204" i="12"/>
  <c r="AN94" i="12"/>
  <c r="AN95" i="12"/>
  <c r="AN96" i="12"/>
  <c r="R199" i="30"/>
  <c r="AN100" i="12"/>
  <c r="R215" i="30"/>
  <c r="R281" i="30"/>
  <c r="R255" i="30"/>
  <c r="R256" i="30"/>
  <c r="R257" i="30"/>
  <c r="R258" i="30"/>
  <c r="R271" i="30"/>
  <c r="R259" i="30"/>
  <c r="R260" i="30"/>
  <c r="R273" i="30"/>
  <c r="R261" i="30"/>
  <c r="R262" i="30"/>
  <c r="R263" i="30"/>
  <c r="R264" i="30"/>
  <c r="AN105" i="12"/>
  <c r="M362" i="30"/>
  <c r="M380" i="30"/>
  <c r="M406" i="30"/>
  <c r="M398" i="30"/>
  <c r="M407" i="30"/>
  <c r="M414" i="30"/>
  <c r="M415" i="30"/>
  <c r="M416" i="30"/>
  <c r="M417" i="30"/>
  <c r="M244" i="30"/>
  <c r="AN112" i="12"/>
  <c r="AN113" i="12"/>
  <c r="AN114" i="12"/>
  <c r="AN115" i="12"/>
  <c r="C3" i="30"/>
  <c r="C3" i="29"/>
  <c r="C3" i="8"/>
  <c r="AM39" i="28"/>
  <c r="AM40" i="28"/>
  <c r="E46" i="9"/>
  <c r="E355" i="9"/>
  <c r="E417" i="9"/>
  <c r="E479" i="9"/>
  <c r="E541" i="9"/>
  <c r="E603" i="9"/>
  <c r="E45" i="9"/>
  <c r="E354" i="9"/>
  <c r="E416" i="9"/>
  <c r="E478" i="9"/>
  <c r="E540" i="9"/>
  <c r="E602" i="9"/>
  <c r="N324" i="30"/>
  <c r="M326" i="30"/>
  <c r="E108" i="9"/>
  <c r="E170" i="9"/>
  <c r="M326" i="8"/>
  <c r="M414" i="8"/>
  <c r="M417" i="8"/>
  <c r="M415" i="8"/>
  <c r="M416" i="8"/>
  <c r="M244" i="8"/>
  <c r="D40" i="28"/>
  <c r="D39" i="28"/>
  <c r="E237" i="8"/>
  <c r="E229" i="8"/>
  <c r="D106" i="12"/>
  <c r="E236" i="8"/>
  <c r="E228" i="8"/>
  <c r="D105" i="12"/>
  <c r="M228" i="30"/>
  <c r="M229" i="30"/>
  <c r="E237" i="30"/>
  <c r="E236" i="30"/>
  <c r="E229" i="30"/>
  <c r="E228" i="30"/>
  <c r="M229" i="29"/>
  <c r="M228" i="29"/>
  <c r="E237" i="29"/>
  <c r="E229" i="29"/>
  <c r="E236" i="29"/>
  <c r="E228" i="29"/>
  <c r="M229" i="8"/>
  <c r="M228" i="8"/>
  <c r="E238" i="8"/>
  <c r="M362" i="29"/>
  <c r="M405" i="29"/>
  <c r="M380" i="29"/>
  <c r="M406" i="29"/>
  <c r="M398" i="29"/>
  <c r="M414" i="29"/>
  <c r="M415" i="29"/>
  <c r="M416" i="2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24" i="9"/>
  <c r="H123" i="9"/>
  <c r="H122" i="9"/>
  <c r="H121" i="9"/>
  <c r="H120" i="9"/>
  <c r="H119" i="9"/>
  <c r="H118" i="9"/>
  <c r="H125" i="9"/>
  <c r="H126" i="9"/>
  <c r="H131" i="9"/>
  <c r="H114" i="9"/>
  <c r="H115" i="9"/>
  <c r="H116" i="9"/>
  <c r="H117" i="9"/>
  <c r="H52" i="9"/>
  <c r="H55" i="9"/>
  <c r="H53" i="9"/>
  <c r="H54" i="9"/>
  <c r="H56" i="9"/>
  <c r="H63" i="9"/>
  <c r="H64" i="9"/>
  <c r="H57" i="9"/>
  <c r="H58" i="9"/>
  <c r="H59" i="9"/>
  <c r="H60" i="9"/>
  <c r="H61" i="9"/>
  <c r="H62" i="9"/>
  <c r="E62" i="9"/>
  <c r="E371" i="9"/>
  <c r="E433" i="9"/>
  <c r="E495" i="9"/>
  <c r="E557" i="9"/>
  <c r="E619" i="9"/>
  <c r="E61" i="9"/>
  <c r="E370" i="9"/>
  <c r="E432" i="9"/>
  <c r="E494" i="9"/>
  <c r="E556" i="9"/>
  <c r="E618" i="9"/>
  <c r="E60" i="9"/>
  <c r="E369" i="9"/>
  <c r="E431" i="9"/>
  <c r="E493" i="9"/>
  <c r="E555" i="9"/>
  <c r="E617" i="9"/>
  <c r="E59" i="9"/>
  <c r="E368" i="9"/>
  <c r="E430" i="9"/>
  <c r="E492" i="9"/>
  <c r="E554" i="9"/>
  <c r="E616" i="9"/>
  <c r="E58" i="9"/>
  <c r="E367" i="9"/>
  <c r="E429" i="9"/>
  <c r="E491" i="9"/>
  <c r="E553" i="9"/>
  <c r="E615" i="9"/>
  <c r="E57" i="9"/>
  <c r="E366" i="9"/>
  <c r="E428" i="9"/>
  <c r="E490" i="9"/>
  <c r="E552" i="9"/>
  <c r="E614" i="9"/>
  <c r="E54" i="9"/>
  <c r="E116" i="9"/>
  <c r="E178" i="9"/>
  <c r="E363" i="9"/>
  <c r="E425" i="9"/>
  <c r="E487" i="9"/>
  <c r="E549" i="9"/>
  <c r="E611" i="9"/>
  <c r="E53" i="9"/>
  <c r="E115" i="9"/>
  <c r="E177" i="9"/>
  <c r="E362" i="9"/>
  <c r="E424" i="9"/>
  <c r="E486" i="9"/>
  <c r="E548" i="9"/>
  <c r="E610" i="9"/>
  <c r="E52" i="9"/>
  <c r="E114" i="9"/>
  <c r="E176" i="9"/>
  <c r="E361" i="9"/>
  <c r="E423" i="9"/>
  <c r="E485" i="9"/>
  <c r="E547" i="9"/>
  <c r="E609" i="9"/>
  <c r="E124" i="9"/>
  <c r="E186" i="9"/>
  <c r="E123" i="9"/>
  <c r="E185" i="9"/>
  <c r="E122" i="9"/>
  <c r="E184" i="9"/>
  <c r="E121" i="9"/>
  <c r="E183" i="9"/>
  <c r="E120" i="9"/>
  <c r="E182" i="9"/>
  <c r="E119" i="9"/>
  <c r="E181" i="9"/>
  <c r="E264" i="8"/>
  <c r="E277" i="8"/>
  <c r="E263" i="8"/>
  <c r="E276" i="8"/>
  <c r="E262" i="8"/>
  <c r="E275" i="8"/>
  <c r="E261" i="8"/>
  <c r="E274" i="8"/>
  <c r="E274" i="29"/>
  <c r="D53" i="28"/>
  <c r="E260" i="8"/>
  <c r="E273" i="8"/>
  <c r="E259" i="8"/>
  <c r="E272" i="8"/>
  <c r="E258" i="8"/>
  <c r="E271" i="8"/>
  <c r="E271" i="29"/>
  <c r="E257" i="8"/>
  <c r="E270" i="8"/>
  <c r="E270" i="29"/>
  <c r="D49" i="28"/>
  <c r="E256" i="8"/>
  <c r="E269" i="8"/>
  <c r="E255" i="8"/>
  <c r="E268" i="8"/>
  <c r="D117" i="12"/>
  <c r="D113" i="12"/>
  <c r="M265" i="8"/>
  <c r="E277" i="29"/>
  <c r="E275" i="29"/>
  <c r="E275" i="30"/>
  <c r="E262" i="30"/>
  <c r="E269" i="29"/>
  <c r="M264" i="30"/>
  <c r="M263" i="30"/>
  <c r="M262" i="30"/>
  <c r="M261" i="30"/>
  <c r="M260" i="30"/>
  <c r="M259" i="30"/>
  <c r="M258" i="30"/>
  <c r="M257" i="30"/>
  <c r="M256" i="30"/>
  <c r="M255" i="30"/>
  <c r="M264" i="29"/>
  <c r="M263" i="29"/>
  <c r="M262" i="29"/>
  <c r="M261" i="29"/>
  <c r="M260" i="29"/>
  <c r="M259" i="29"/>
  <c r="M258" i="29"/>
  <c r="M257" i="29"/>
  <c r="M256" i="29"/>
  <c r="M255" i="29"/>
  <c r="M264" i="8"/>
  <c r="M263" i="8"/>
  <c r="M262" i="8"/>
  <c r="M261" i="8"/>
  <c r="M260" i="8"/>
  <c r="M259" i="8"/>
  <c r="M258" i="8"/>
  <c r="M257" i="8"/>
  <c r="M256" i="8"/>
  <c r="M255" i="8"/>
  <c r="M93" i="7"/>
  <c r="O399" i="8"/>
  <c r="N576" i="8"/>
  <c r="N575" i="8"/>
  <c r="N573" i="8"/>
  <c r="N572" i="8"/>
  <c r="N566" i="8"/>
  <c r="N565" i="8"/>
  <c r="N563" i="8"/>
  <c r="N562" i="8"/>
  <c r="N556" i="8"/>
  <c r="N555" i="8"/>
  <c r="N553" i="8"/>
  <c r="N552" i="8"/>
  <c r="N546" i="8"/>
  <c r="N545" i="8"/>
  <c r="N543" i="8"/>
  <c r="N542" i="8"/>
  <c r="N536" i="8"/>
  <c r="N535" i="8"/>
  <c r="N533" i="8"/>
  <c r="N532" i="8"/>
  <c r="N526" i="8"/>
  <c r="N525" i="8"/>
  <c r="N523" i="8"/>
  <c r="N522" i="8"/>
  <c r="N516" i="8"/>
  <c r="N513" i="8"/>
  <c r="N512" i="8"/>
  <c r="N506" i="8"/>
  <c r="N505" i="8"/>
  <c r="N503" i="8"/>
  <c r="N502" i="8"/>
  <c r="M344" i="29"/>
  <c r="M294" i="29"/>
  <c r="M295" i="29"/>
  <c r="M297" i="29"/>
  <c r="M296" i="29"/>
  <c r="M298" i="29"/>
  <c r="M299" i="29"/>
  <c r="M300" i="29"/>
  <c r="M301" i="29"/>
  <c r="M302" i="29"/>
  <c r="M305" i="29"/>
  <c r="M306" i="29"/>
  <c r="H145" i="9"/>
  <c r="H146" i="9"/>
  <c r="H147" i="9"/>
  <c r="H148" i="9"/>
  <c r="H152" i="9"/>
  <c r="H153" i="9"/>
  <c r="H34" i="9"/>
  <c r="H96" i="9"/>
  <c r="H158" i="9"/>
  <c r="H17" i="9"/>
  <c r="H79" i="9"/>
  <c r="H141" i="9"/>
  <c r="AN46" i="12"/>
  <c r="AN47" i="12"/>
  <c r="AN48" i="12"/>
  <c r="AN15" i="12"/>
  <c r="AN32" i="12"/>
  <c r="AN33" i="12"/>
  <c r="AN31" i="12"/>
  <c r="AN25" i="12"/>
  <c r="AN26" i="12"/>
  <c r="AN24" i="12"/>
  <c r="AN20" i="12"/>
  <c r="AN19" i="12"/>
  <c r="I93" i="7"/>
  <c r="L93" i="7"/>
  <c r="L62" i="7"/>
  <c r="J30" i="7"/>
  <c r="J38" i="7"/>
  <c r="J62" i="7"/>
  <c r="I30" i="7"/>
  <c r="I38" i="7"/>
  <c r="Q6" i="12"/>
  <c r="L6" i="12"/>
  <c r="Q6" i="28"/>
  <c r="L6" i="28"/>
  <c r="L324" i="9"/>
  <c r="L386" i="9"/>
  <c r="L448" i="9"/>
  <c r="K324" i="9"/>
  <c r="E372" i="9"/>
  <c r="E434" i="9"/>
  <c r="E496" i="9"/>
  <c r="E558" i="9"/>
  <c r="E620" i="9"/>
  <c r="E56" i="9"/>
  <c r="E365" i="9"/>
  <c r="E427" i="9"/>
  <c r="E489" i="9"/>
  <c r="E551" i="9"/>
  <c r="E613" i="9"/>
  <c r="E55" i="9"/>
  <c r="E48" i="9"/>
  <c r="E357" i="9"/>
  <c r="E419" i="9"/>
  <c r="E481" i="9"/>
  <c r="E543" i="9"/>
  <c r="E605" i="9"/>
  <c r="E47" i="9"/>
  <c r="E44" i="9"/>
  <c r="E353" i="9"/>
  <c r="E415" i="9"/>
  <c r="E477" i="9"/>
  <c r="E539" i="9"/>
  <c r="E601" i="9"/>
  <c r="E42" i="9"/>
  <c r="E41" i="9"/>
  <c r="E350" i="9"/>
  <c r="E412" i="9"/>
  <c r="E474" i="9"/>
  <c r="E536" i="9"/>
  <c r="E598" i="9"/>
  <c r="E40" i="9"/>
  <c r="E38" i="9"/>
  <c r="E347" i="9"/>
  <c r="E409" i="9"/>
  <c r="E471" i="9"/>
  <c r="E533" i="9"/>
  <c r="E595" i="9"/>
  <c r="E37" i="9"/>
  <c r="E36" i="9"/>
  <c r="E345" i="9"/>
  <c r="E407" i="9"/>
  <c r="E469" i="9"/>
  <c r="E531" i="9"/>
  <c r="E593" i="9"/>
  <c r="E29" i="9"/>
  <c r="E28" i="9"/>
  <c r="E337" i="9"/>
  <c r="E399" i="9"/>
  <c r="E461" i="9"/>
  <c r="E523" i="9"/>
  <c r="E585" i="9"/>
  <c r="E25" i="9"/>
  <c r="E24" i="9"/>
  <c r="E333" i="9"/>
  <c r="E395" i="9"/>
  <c r="E457" i="9"/>
  <c r="E519" i="9"/>
  <c r="E581" i="9"/>
  <c r="E23" i="9"/>
  <c r="E22" i="9"/>
  <c r="E331" i="9"/>
  <c r="E393" i="9"/>
  <c r="E455" i="9"/>
  <c r="E517" i="9"/>
  <c r="E579" i="9"/>
  <c r="E21" i="9"/>
  <c r="E20" i="9"/>
  <c r="E329" i="9"/>
  <c r="E391" i="9"/>
  <c r="E453" i="9"/>
  <c r="E515" i="9"/>
  <c r="E577" i="9"/>
  <c r="E19" i="9"/>
  <c r="E18" i="9"/>
  <c r="E327" i="9"/>
  <c r="E389" i="9"/>
  <c r="E451" i="9"/>
  <c r="E513" i="9"/>
  <c r="E575" i="9"/>
  <c r="E17" i="9"/>
  <c r="L510" i="9"/>
  <c r="L572" i="9"/>
  <c r="K386" i="9"/>
  <c r="K448" i="9"/>
  <c r="K510" i="9"/>
  <c r="K572" i="9"/>
  <c r="J324" i="9"/>
  <c r="J386" i="9"/>
  <c r="J448" i="9"/>
  <c r="J510" i="9"/>
  <c r="J572" i="9"/>
  <c r="E323" i="9"/>
  <c r="E447" i="9"/>
  <c r="E571" i="9"/>
  <c r="E385" i="9"/>
  <c r="E509" i="9"/>
  <c r="D138" i="9"/>
  <c r="E282" i="9"/>
  <c r="D76" i="9"/>
  <c r="E242" i="9"/>
  <c r="E125" i="9"/>
  <c r="E187" i="9"/>
  <c r="E118" i="9"/>
  <c r="E180" i="9"/>
  <c r="E110" i="9"/>
  <c r="E172" i="9"/>
  <c r="E106" i="9"/>
  <c r="E168" i="9"/>
  <c r="E103" i="9"/>
  <c r="E165" i="9"/>
  <c r="E100" i="9"/>
  <c r="E162" i="9"/>
  <c r="E98" i="9"/>
  <c r="E160" i="9"/>
  <c r="H32" i="9"/>
  <c r="H94" i="9"/>
  <c r="H156" i="9"/>
  <c r="D155" i="9"/>
  <c r="E90" i="9"/>
  <c r="E152" i="9"/>
  <c r="E86" i="9"/>
  <c r="E148" i="9"/>
  <c r="E84" i="9"/>
  <c r="E146" i="9"/>
  <c r="E82" i="9"/>
  <c r="E144" i="9"/>
  <c r="H19" i="9"/>
  <c r="H81" i="9"/>
  <c r="H143" i="9"/>
  <c r="H18" i="9"/>
  <c r="H80" i="9"/>
  <c r="H142" i="9"/>
  <c r="E80" i="9"/>
  <c r="E142" i="9"/>
  <c r="I76" i="9"/>
  <c r="I138" i="9"/>
  <c r="H76" i="9"/>
  <c r="H138" i="9"/>
  <c r="D93" i="9"/>
  <c r="E14" i="28"/>
  <c r="D100" i="12"/>
  <c r="D99" i="12"/>
  <c r="D209" i="8"/>
  <c r="D98" i="12"/>
  <c r="D96" i="12"/>
  <c r="D95" i="12"/>
  <c r="D94" i="12"/>
  <c r="D93" i="12"/>
  <c r="D195" i="8"/>
  <c r="D92" i="12"/>
  <c r="AN52" i="12"/>
  <c r="AN45" i="12"/>
  <c r="AN39" i="12"/>
  <c r="AN38" i="12"/>
  <c r="D41" i="28"/>
  <c r="R120" i="28"/>
  <c r="S120" i="28"/>
  <c r="P121" i="28"/>
  <c r="U121" i="28"/>
  <c r="O121" i="28"/>
  <c r="T121" i="28"/>
  <c r="N121" i="28"/>
  <c r="S121" i="28"/>
  <c r="M121" i="28"/>
  <c r="R121" i="28"/>
  <c r="L121" i="28"/>
  <c r="Q121" i="28"/>
  <c r="M120" i="28"/>
  <c r="H120" i="28"/>
  <c r="D42" i="28"/>
  <c r="D38" i="28"/>
  <c r="D37" i="28"/>
  <c r="D36" i="28"/>
  <c r="D35" i="28"/>
  <c r="AM12" i="28"/>
  <c r="AM13" i="28"/>
  <c r="E306" i="8"/>
  <c r="D23" i="28"/>
  <c r="E305" i="8"/>
  <c r="D22" i="28"/>
  <c r="D10" i="30"/>
  <c r="D22" i="30"/>
  <c r="D30" i="30"/>
  <c r="M36" i="30"/>
  <c r="D46" i="30"/>
  <c r="D511" i="30"/>
  <c r="M52" i="30"/>
  <c r="D62" i="30"/>
  <c r="M68" i="30"/>
  <c r="D78" i="30"/>
  <c r="M84" i="30"/>
  <c r="D94" i="30"/>
  <c r="M100" i="30"/>
  <c r="D110" i="30"/>
  <c r="M116" i="30"/>
  <c r="D126" i="30"/>
  <c r="M132" i="30"/>
  <c r="D142" i="30"/>
  <c r="M148" i="30"/>
  <c r="D193" i="30"/>
  <c r="D195" i="30"/>
  <c r="D209" i="30"/>
  <c r="D222" i="30"/>
  <c r="E235" i="30"/>
  <c r="E227" i="30"/>
  <c r="M227" i="30"/>
  <c r="E238" i="30"/>
  <c r="E230" i="30"/>
  <c r="M230" i="30"/>
  <c r="E239" i="30"/>
  <c r="E231" i="30"/>
  <c r="M231" i="30"/>
  <c r="M232" i="30"/>
  <c r="D250" i="30"/>
  <c r="E294" i="30"/>
  <c r="E295" i="30"/>
  <c r="E296" i="30"/>
  <c r="E297" i="30"/>
  <c r="E316" i="30"/>
  <c r="E336" i="30"/>
  <c r="E298" i="30"/>
  <c r="E317" i="30"/>
  <c r="E337" i="30"/>
  <c r="E299" i="30"/>
  <c r="E300" i="30"/>
  <c r="E319" i="30"/>
  <c r="E339" i="30"/>
  <c r="E301" i="30"/>
  <c r="E320" i="30"/>
  <c r="E340" i="30"/>
  <c r="E358" i="30"/>
  <c r="E376" i="30"/>
  <c r="E394" i="30"/>
  <c r="E302" i="30"/>
  <c r="E321" i="30"/>
  <c r="E341" i="30"/>
  <c r="E306" i="30"/>
  <c r="E313" i="30"/>
  <c r="E333" i="30"/>
  <c r="E351" i="30"/>
  <c r="E369" i="30"/>
  <c r="E387" i="30"/>
  <c r="M313" i="30"/>
  <c r="E314" i="30"/>
  <c r="M314" i="30"/>
  <c r="E315" i="30"/>
  <c r="E335" i="30"/>
  <c r="E353" i="30"/>
  <c r="E371" i="30"/>
  <c r="E389" i="30"/>
  <c r="M315" i="30"/>
  <c r="M317" i="30"/>
  <c r="E318" i="30"/>
  <c r="M318" i="30"/>
  <c r="M319" i="30"/>
  <c r="M320" i="30"/>
  <c r="M321" i="30"/>
  <c r="M324" i="30"/>
  <c r="E325" i="30"/>
  <c r="M333" i="30"/>
  <c r="E334" i="30"/>
  <c r="M334" i="30"/>
  <c r="M335" i="30"/>
  <c r="M337" i="30"/>
  <c r="E338" i="30"/>
  <c r="E356" i="30"/>
  <c r="M338" i="30"/>
  <c r="M339" i="30"/>
  <c r="M340" i="30"/>
  <c r="M341" i="30"/>
  <c r="M351" i="30"/>
  <c r="E352" i="30"/>
  <c r="E370" i="30"/>
  <c r="E388" i="30"/>
  <c r="M352" i="30"/>
  <c r="M353" i="30"/>
  <c r="E354" i="30"/>
  <c r="E372" i="30"/>
  <c r="E355" i="30"/>
  <c r="M355" i="30"/>
  <c r="M356" i="30"/>
  <c r="E357" i="30"/>
  <c r="E375" i="30"/>
  <c r="E393" i="30"/>
  <c r="M357" i="30"/>
  <c r="M358" i="30"/>
  <c r="E359" i="30"/>
  <c r="E377" i="30"/>
  <c r="E395" i="30"/>
  <c r="M359" i="30"/>
  <c r="E373" i="30"/>
  <c r="E391" i="30"/>
  <c r="E374" i="30"/>
  <c r="E392" i="30"/>
  <c r="E390" i="30"/>
  <c r="E405" i="30"/>
  <c r="E406" i="30"/>
  <c r="E407" i="30"/>
  <c r="E414" i="30"/>
  <c r="E415" i="30"/>
  <c r="E416" i="30"/>
  <c r="D501" i="30"/>
  <c r="N502" i="30"/>
  <c r="N503" i="30"/>
  <c r="D507" i="30"/>
  <c r="N513" i="30"/>
  <c r="N515" i="30"/>
  <c r="D521" i="30"/>
  <c r="N522" i="30"/>
  <c r="N523" i="30"/>
  <c r="N525" i="30"/>
  <c r="N526" i="30"/>
  <c r="D531" i="30"/>
  <c r="N533" i="30"/>
  <c r="N535" i="30"/>
  <c r="D541" i="30"/>
  <c r="N542" i="30"/>
  <c r="N543" i="30"/>
  <c r="N546" i="30"/>
  <c r="D551" i="30"/>
  <c r="N552" i="30"/>
  <c r="N553" i="30"/>
  <c r="N555" i="30"/>
  <c r="N556" i="30"/>
  <c r="D561" i="30"/>
  <c r="N562" i="30"/>
  <c r="N563" i="30"/>
  <c r="N565" i="30"/>
  <c r="N566" i="30"/>
  <c r="D571" i="30"/>
  <c r="N572" i="30"/>
  <c r="N573" i="30"/>
  <c r="N575" i="30"/>
  <c r="N576" i="30"/>
  <c r="H600" i="30"/>
  <c r="J600" i="30"/>
  <c r="L600" i="30"/>
  <c r="G601" i="30"/>
  <c r="J601" i="30"/>
  <c r="K601" i="30"/>
  <c r="L601" i="30"/>
  <c r="M601" i="30"/>
  <c r="D10" i="29"/>
  <c r="D22" i="29"/>
  <c r="D30" i="29"/>
  <c r="D501" i="29"/>
  <c r="M36" i="29"/>
  <c r="D46" i="29"/>
  <c r="M52" i="29"/>
  <c r="D62" i="29"/>
  <c r="D521" i="29"/>
  <c r="M68" i="29"/>
  <c r="D78" i="29"/>
  <c r="M84" i="29"/>
  <c r="D94" i="29"/>
  <c r="M100" i="29"/>
  <c r="D110" i="29"/>
  <c r="M116" i="29"/>
  <c r="D126" i="29"/>
  <c r="M132" i="29"/>
  <c r="D142" i="29"/>
  <c r="M148" i="29"/>
  <c r="D193" i="29"/>
  <c r="D195" i="29"/>
  <c r="D209" i="29"/>
  <c r="D222" i="29"/>
  <c r="E235" i="29"/>
  <c r="E227" i="29"/>
  <c r="M227" i="29"/>
  <c r="E238" i="29"/>
  <c r="E230" i="29"/>
  <c r="M230" i="29"/>
  <c r="E239" i="29"/>
  <c r="E231" i="29"/>
  <c r="M231" i="29"/>
  <c r="M232" i="29"/>
  <c r="D250" i="29"/>
  <c r="E294" i="29"/>
  <c r="E295" i="29"/>
  <c r="E296" i="29"/>
  <c r="E315" i="29"/>
  <c r="E335" i="29"/>
  <c r="E297" i="29"/>
  <c r="E298" i="29"/>
  <c r="E299" i="29"/>
  <c r="E318" i="29"/>
  <c r="E300" i="29"/>
  <c r="E301" i="29"/>
  <c r="E320" i="29"/>
  <c r="E302" i="29"/>
  <c r="E305" i="29"/>
  <c r="E324" i="29"/>
  <c r="E306" i="29"/>
  <c r="E313" i="29"/>
  <c r="E333" i="29"/>
  <c r="M313" i="29"/>
  <c r="E314" i="29"/>
  <c r="M314" i="29"/>
  <c r="M315" i="29"/>
  <c r="E316" i="29"/>
  <c r="E336" i="29"/>
  <c r="E354" i="29"/>
  <c r="E372" i="29"/>
  <c r="E390" i="29"/>
  <c r="E317" i="29"/>
  <c r="E337" i="29"/>
  <c r="M317" i="29"/>
  <c r="M318" i="29"/>
  <c r="E319" i="29"/>
  <c r="E339" i="29"/>
  <c r="M319" i="29"/>
  <c r="M320" i="29"/>
  <c r="E321" i="29"/>
  <c r="E341" i="29"/>
  <c r="M321" i="29"/>
  <c r="M324" i="29"/>
  <c r="E325" i="29"/>
  <c r="M333" i="29"/>
  <c r="E334" i="29"/>
  <c r="E352" i="29"/>
  <c r="E370" i="29"/>
  <c r="E388" i="29"/>
  <c r="M334" i="29"/>
  <c r="M335" i="29"/>
  <c r="M337" i="29"/>
  <c r="E338" i="29"/>
  <c r="E356" i="29"/>
  <c r="M338" i="29"/>
  <c r="M339" i="29"/>
  <c r="E340" i="29"/>
  <c r="E358" i="29"/>
  <c r="E376" i="29"/>
  <c r="E394" i="29"/>
  <c r="M340" i="29"/>
  <c r="M341" i="29"/>
  <c r="E351" i="29"/>
  <c r="E369" i="29"/>
  <c r="E387" i="29"/>
  <c r="M351" i="29"/>
  <c r="M352" i="29"/>
  <c r="E353" i="29"/>
  <c r="E371" i="29"/>
  <c r="E389" i="29"/>
  <c r="M353" i="29"/>
  <c r="E355" i="29"/>
  <c r="E373" i="29"/>
  <c r="M355" i="29"/>
  <c r="M356" i="29"/>
  <c r="E357" i="29"/>
  <c r="M357" i="29"/>
  <c r="M358" i="29"/>
  <c r="E359" i="29"/>
  <c r="E377" i="29"/>
  <c r="E395" i="29"/>
  <c r="M359" i="29"/>
  <c r="E374" i="29"/>
  <c r="E392" i="29"/>
  <c r="E375" i="29"/>
  <c r="E393" i="29"/>
  <c r="E391" i="29"/>
  <c r="E405" i="29"/>
  <c r="E406" i="29"/>
  <c r="E407" i="29"/>
  <c r="E414" i="29"/>
  <c r="E415" i="29"/>
  <c r="E416" i="29"/>
  <c r="N502" i="29"/>
  <c r="N503" i="29"/>
  <c r="N505" i="29"/>
  <c r="N506" i="29"/>
  <c r="D507" i="29"/>
  <c r="D511" i="29"/>
  <c r="N512" i="29"/>
  <c r="N513" i="29"/>
  <c r="N515" i="29"/>
  <c r="N516" i="29"/>
  <c r="N522" i="29"/>
  <c r="N523" i="29"/>
  <c r="N525" i="29"/>
  <c r="N526" i="29"/>
  <c r="D531" i="29"/>
  <c r="N532" i="29"/>
  <c r="N533" i="29"/>
  <c r="N535" i="29"/>
  <c r="N536" i="29"/>
  <c r="D541" i="29"/>
  <c r="N542" i="29"/>
  <c r="N543" i="29"/>
  <c r="N545" i="29"/>
  <c r="N546" i="29"/>
  <c r="D551" i="29"/>
  <c r="N552" i="29"/>
  <c r="N553" i="29"/>
  <c r="N555" i="29"/>
  <c r="N556" i="29"/>
  <c r="D561" i="29"/>
  <c r="N562" i="29"/>
  <c r="N563" i="29"/>
  <c r="N565" i="29"/>
  <c r="N566" i="29"/>
  <c r="D571" i="29"/>
  <c r="N572" i="29"/>
  <c r="N573" i="29"/>
  <c r="N575" i="29"/>
  <c r="N576" i="29"/>
  <c r="H600" i="29"/>
  <c r="J600" i="29"/>
  <c r="L600" i="29"/>
  <c r="F601" i="29"/>
  <c r="G601" i="29"/>
  <c r="I601" i="29"/>
  <c r="J601" i="29"/>
  <c r="K601" i="29"/>
  <c r="L601" i="29"/>
  <c r="M601" i="29"/>
  <c r="E416" i="8"/>
  <c r="E415" i="8"/>
  <c r="E414" i="8"/>
  <c r="M324" i="8"/>
  <c r="E325" i="8"/>
  <c r="E324" i="8"/>
  <c r="E302" i="8"/>
  <c r="E321" i="8"/>
  <c r="E341" i="8"/>
  <c r="E359" i="8"/>
  <c r="E377" i="8"/>
  <c r="E395" i="8"/>
  <c r="N515" i="8"/>
  <c r="L600" i="8"/>
  <c r="J600" i="8"/>
  <c r="H600" i="8"/>
  <c r="D193" i="8"/>
  <c r="D222" i="8"/>
  <c r="E239" i="8"/>
  <c r="E235" i="8"/>
  <c r="E407" i="8"/>
  <c r="D34" i="28"/>
  <c r="E406" i="8"/>
  <c r="D33" i="28"/>
  <c r="E405" i="8"/>
  <c r="D32" i="28"/>
  <c r="G6" i="28"/>
  <c r="D30" i="8"/>
  <c r="D22" i="12"/>
  <c r="D46" i="8"/>
  <c r="D12" i="28"/>
  <c r="D62" i="8"/>
  <c r="D36" i="12"/>
  <c r="D13" i="28"/>
  <c r="D78" i="8"/>
  <c r="D15" i="28"/>
  <c r="D94" i="8"/>
  <c r="D50" i="12"/>
  <c r="D16" i="28"/>
  <c r="D110" i="8"/>
  <c r="D17" i="28"/>
  <c r="D126" i="8"/>
  <c r="D64" i="12"/>
  <c r="D142" i="8"/>
  <c r="D19" i="28"/>
  <c r="E227" i="8"/>
  <c r="D104" i="12"/>
  <c r="E230" i="8"/>
  <c r="D107" i="12"/>
  <c r="E231" i="8"/>
  <c r="D34" i="12"/>
  <c r="D41" i="12"/>
  <c r="D48" i="12"/>
  <c r="D55" i="12"/>
  <c r="D62" i="12"/>
  <c r="D69" i="12"/>
  <c r="D76" i="12"/>
  <c r="D83" i="12"/>
  <c r="D90" i="12"/>
  <c r="D31" i="12"/>
  <c r="D38" i="12"/>
  <c r="D45" i="12"/>
  <c r="D52" i="12"/>
  <c r="D59" i="12"/>
  <c r="D66" i="12"/>
  <c r="D73" i="12"/>
  <c r="D80" i="12"/>
  <c r="D87" i="12"/>
  <c r="AN16" i="12"/>
  <c r="D111" i="12"/>
  <c r="D108" i="12"/>
  <c r="D71" i="12"/>
  <c r="D49" i="12"/>
  <c r="D56" i="12"/>
  <c r="D29" i="12"/>
  <c r="E14" i="12"/>
  <c r="D12" i="12"/>
  <c r="G6" i="12"/>
  <c r="G24" i="2"/>
  <c r="E856" i="9"/>
  <c r="D632" i="9"/>
  <c r="D320" i="9"/>
  <c r="D199" i="9"/>
  <c r="D11" i="9"/>
  <c r="D853" i="9"/>
  <c r="D14" i="9"/>
  <c r="M232" i="8"/>
  <c r="M231" i="8"/>
  <c r="M230" i="8"/>
  <c r="M227" i="8"/>
  <c r="E202" i="9"/>
  <c r="D53" i="7"/>
  <c r="D43" i="7"/>
  <c r="D21" i="7"/>
  <c r="D10" i="7"/>
  <c r="E301" i="8"/>
  <c r="E320" i="8"/>
  <c r="E340" i="8"/>
  <c r="E358" i="8"/>
  <c r="E376" i="8"/>
  <c r="E394" i="8"/>
  <c r="E300" i="8"/>
  <c r="E319" i="8"/>
  <c r="E339" i="8"/>
  <c r="E357" i="8"/>
  <c r="E375" i="8"/>
  <c r="E393" i="8"/>
  <c r="E299" i="8"/>
  <c r="E318" i="8"/>
  <c r="E338" i="8"/>
  <c r="E356" i="8"/>
  <c r="E374" i="8"/>
  <c r="E392" i="8"/>
  <c r="E298" i="8"/>
  <c r="E317" i="8"/>
  <c r="E337" i="8"/>
  <c r="E355" i="8"/>
  <c r="E373" i="8"/>
  <c r="E391" i="8"/>
  <c r="E297" i="8"/>
  <c r="E316" i="8"/>
  <c r="E336" i="8"/>
  <c r="E354" i="8"/>
  <c r="E372" i="8"/>
  <c r="E390" i="8"/>
  <c r="E296" i="8"/>
  <c r="E315" i="8"/>
  <c r="E335" i="8"/>
  <c r="E353" i="8"/>
  <c r="E371" i="8"/>
  <c r="E389" i="8"/>
  <c r="E295" i="8"/>
  <c r="E314" i="8"/>
  <c r="E334" i="8"/>
  <c r="E352" i="8"/>
  <c r="E370" i="8"/>
  <c r="E388" i="8"/>
  <c r="E294" i="8"/>
  <c r="E313" i="8"/>
  <c r="E333" i="8"/>
  <c r="E351" i="8"/>
  <c r="E369" i="8"/>
  <c r="E387" i="8"/>
  <c r="M359" i="8"/>
  <c r="M358" i="8"/>
  <c r="M357" i="8"/>
  <c r="M356" i="8"/>
  <c r="M355" i="8"/>
  <c r="M353" i="8"/>
  <c r="M352" i="8"/>
  <c r="M351" i="8"/>
  <c r="M341" i="8"/>
  <c r="M340" i="8"/>
  <c r="M339" i="8"/>
  <c r="M338" i="8"/>
  <c r="M337" i="8"/>
  <c r="M335" i="8"/>
  <c r="M334" i="8"/>
  <c r="M333" i="8"/>
  <c r="M321" i="8"/>
  <c r="M320" i="8"/>
  <c r="M319" i="8"/>
  <c r="M318" i="8"/>
  <c r="M317" i="8"/>
  <c r="M315" i="8"/>
  <c r="M314" i="8"/>
  <c r="M313" i="8"/>
  <c r="M148" i="8"/>
  <c r="M132" i="8"/>
  <c r="M116" i="8"/>
  <c r="M100" i="8"/>
  <c r="M84" i="8"/>
  <c r="K601" i="8"/>
  <c r="L601" i="8"/>
  <c r="J601" i="8"/>
  <c r="G601" i="8"/>
  <c r="D571" i="8"/>
  <c r="D561" i="8"/>
  <c r="D551" i="8"/>
  <c r="D541" i="8"/>
  <c r="D531" i="8"/>
  <c r="M68" i="8"/>
  <c r="D521" i="8"/>
  <c r="M52" i="8"/>
  <c r="D250" i="8"/>
  <c r="D10" i="8"/>
  <c r="D22" i="8"/>
  <c r="D507" i="8"/>
  <c r="M36" i="8"/>
  <c r="I23" i="7"/>
  <c r="I45" i="7"/>
  <c r="I349" i="7"/>
  <c r="J349" i="7"/>
  <c r="K349" i="7"/>
  <c r="L349" i="7"/>
  <c r="I55" i="7"/>
  <c r="M24" i="7"/>
  <c r="M46" i="7"/>
  <c r="M56" i="7"/>
  <c r="E271" i="30"/>
  <c r="E258" i="30"/>
  <c r="E258" i="29"/>
  <c r="H69" i="9"/>
  <c r="AN34" i="12"/>
  <c r="D47" i="28"/>
  <c r="E268" i="29"/>
  <c r="D54" i="28"/>
  <c r="D118" i="12"/>
  <c r="R200" i="8"/>
  <c r="T120" i="28"/>
  <c r="E332" i="9"/>
  <c r="E394" i="9"/>
  <c r="E456" i="9"/>
  <c r="E518" i="9"/>
  <c r="E580" i="9"/>
  <c r="E85" i="9"/>
  <c r="E147" i="9"/>
  <c r="E349" i="9"/>
  <c r="E411" i="9"/>
  <c r="E473" i="9"/>
  <c r="E535" i="9"/>
  <c r="E597" i="9"/>
  <c r="E102" i="9"/>
  <c r="E164" i="9"/>
  <c r="AN27" i="12"/>
  <c r="E269" i="30"/>
  <c r="E256" i="30"/>
  <c r="E256" i="29"/>
  <c r="D112" i="12"/>
  <c r="D48" i="28"/>
  <c r="H193" i="9"/>
  <c r="AN116" i="12"/>
  <c r="M405" i="30"/>
  <c r="M408" i="30"/>
  <c r="M364" i="30"/>
  <c r="H98" i="9"/>
  <c r="H70" i="9"/>
  <c r="H39" i="9"/>
  <c r="D18" i="28"/>
  <c r="E326" i="9"/>
  <c r="E388" i="9"/>
  <c r="E450" i="9"/>
  <c r="E512" i="9"/>
  <c r="E574" i="9"/>
  <c r="E79" i="9"/>
  <c r="E141" i="9"/>
  <c r="E334" i="9"/>
  <c r="E396" i="9"/>
  <c r="E458" i="9"/>
  <c r="E520" i="9"/>
  <c r="E582" i="9"/>
  <c r="E87" i="9"/>
  <c r="E149" i="9"/>
  <c r="E351" i="9"/>
  <c r="E413" i="9"/>
  <c r="E475" i="9"/>
  <c r="E537" i="9"/>
  <c r="E599" i="9"/>
  <c r="E104" i="9"/>
  <c r="E166" i="9"/>
  <c r="I62" i="7"/>
  <c r="F601" i="30"/>
  <c r="F601" i="8"/>
  <c r="E261" i="29"/>
  <c r="E274" i="30"/>
  <c r="E261" i="30"/>
  <c r="D55" i="28"/>
  <c r="D119" i="12"/>
  <c r="E276" i="29"/>
  <c r="AN58" i="12"/>
  <c r="AN53" i="12"/>
  <c r="H601" i="29"/>
  <c r="M62" i="7"/>
  <c r="M601" i="8"/>
  <c r="K93" i="7"/>
  <c r="J91" i="7"/>
  <c r="J93" i="7"/>
  <c r="AM37" i="28"/>
  <c r="D553" i="29"/>
  <c r="D563" i="29"/>
  <c r="D573" i="29"/>
  <c r="D583" i="29"/>
  <c r="D593" i="29"/>
  <c r="N105" i="29"/>
  <c r="I50" i="30"/>
  <c r="I50" i="29"/>
  <c r="I66" i="8"/>
  <c r="AN40" i="12"/>
  <c r="E330" i="9"/>
  <c r="E392" i="9"/>
  <c r="E454" i="9"/>
  <c r="E516" i="9"/>
  <c r="E578" i="9"/>
  <c r="E83" i="9"/>
  <c r="E145" i="9"/>
  <c r="E346" i="9"/>
  <c r="E408" i="9"/>
  <c r="E470" i="9"/>
  <c r="E532" i="9"/>
  <c r="E594" i="9"/>
  <c r="E99" i="9"/>
  <c r="E161" i="9"/>
  <c r="E364" i="9"/>
  <c r="E426" i="9"/>
  <c r="E488" i="9"/>
  <c r="E550" i="9"/>
  <c r="E612" i="9"/>
  <c r="E117" i="9"/>
  <c r="E179" i="9"/>
  <c r="D116" i="12"/>
  <c r="D52" i="28"/>
  <c r="H82" i="9"/>
  <c r="H30" i="9"/>
  <c r="H71" i="9"/>
  <c r="E277" i="30"/>
  <c r="E264" i="30"/>
  <c r="E264" i="29"/>
  <c r="D50" i="28"/>
  <c r="D114" i="12"/>
  <c r="M407" i="29"/>
  <c r="M400" i="29"/>
  <c r="D501" i="8"/>
  <c r="D11" i="28"/>
  <c r="AM15" i="28"/>
  <c r="E328" i="9"/>
  <c r="E390" i="9"/>
  <c r="E452" i="9"/>
  <c r="E514" i="9"/>
  <c r="E576" i="9"/>
  <c r="E81" i="9"/>
  <c r="E143" i="9"/>
  <c r="E338" i="9"/>
  <c r="E400" i="9"/>
  <c r="E462" i="9"/>
  <c r="E524" i="9"/>
  <c r="E586" i="9"/>
  <c r="E91" i="9"/>
  <c r="E153" i="9"/>
  <c r="E356" i="9"/>
  <c r="E418" i="9"/>
  <c r="E480" i="9"/>
  <c r="E542" i="9"/>
  <c r="E604" i="9"/>
  <c r="E109" i="9"/>
  <c r="E171" i="9"/>
  <c r="M307" i="29"/>
  <c r="E262" i="29"/>
  <c r="E273" i="29"/>
  <c r="E257" i="29"/>
  <c r="E270" i="30"/>
  <c r="E257" i="30"/>
  <c r="D51" i="28"/>
  <c r="D115" i="12"/>
  <c r="E272" i="29"/>
  <c r="D120" i="12"/>
  <c r="D56" i="28"/>
  <c r="M408" i="29"/>
  <c r="N164" i="29"/>
  <c r="M303" i="29"/>
  <c r="O236" i="29"/>
  <c r="AM41" i="28"/>
  <c r="AN106" i="12"/>
  <c r="M297" i="30"/>
  <c r="M307" i="30"/>
  <c r="AM50" i="28"/>
  <c r="N137" i="29"/>
  <c r="N139" i="29"/>
  <c r="D572" i="29"/>
  <c r="D582" i="29"/>
  <c r="I80" i="30"/>
  <c r="I80" i="29"/>
  <c r="I96" i="8"/>
  <c r="Q372" i="8"/>
  <c r="Q380" i="8"/>
  <c r="K600" i="30"/>
  <c r="N593" i="30"/>
  <c r="N595" i="30"/>
  <c r="N534" i="30"/>
  <c r="M600" i="30"/>
  <c r="N514" i="30"/>
  <c r="N55" i="30"/>
  <c r="N334" i="30"/>
  <c r="N336" i="30"/>
  <c r="N344" i="30"/>
  <c r="N345" i="30"/>
  <c r="D511" i="8"/>
  <c r="D43" i="12"/>
  <c r="D57" i="12"/>
  <c r="N532" i="30"/>
  <c r="N512" i="30"/>
  <c r="N506" i="30"/>
  <c r="I120" i="28"/>
  <c r="N120" i="28"/>
  <c r="M265" i="30"/>
  <c r="M417" i="29"/>
  <c r="N595" i="8"/>
  <c r="F600" i="30"/>
  <c r="N416" i="30"/>
  <c r="N414" i="30"/>
  <c r="N417" i="30"/>
  <c r="N41" i="8"/>
  <c r="D512" i="8"/>
  <c r="N121" i="29"/>
  <c r="N123" i="29"/>
  <c r="N57" i="30"/>
  <c r="N59" i="30"/>
  <c r="D522" i="30"/>
  <c r="D532" i="30"/>
  <c r="M600" i="29"/>
  <c r="R199" i="29"/>
  <c r="N104" i="30"/>
  <c r="N106" i="30"/>
  <c r="M268" i="30"/>
  <c r="N268" i="29"/>
  <c r="M407" i="8"/>
  <c r="N399" i="8"/>
  <c r="Q24" i="8"/>
  <c r="Q30" i="8"/>
  <c r="J509" i="9"/>
  <c r="E766" i="9"/>
  <c r="R203" i="12"/>
  <c r="N536" i="30"/>
  <c r="N516" i="30"/>
  <c r="E107" i="9"/>
  <c r="E169" i="9"/>
  <c r="N586" i="8"/>
  <c r="G600" i="8"/>
  <c r="M408" i="8"/>
  <c r="F600" i="29"/>
  <c r="H203" i="12"/>
  <c r="N416" i="8"/>
  <c r="N414" i="8"/>
  <c r="M307" i="8"/>
  <c r="E335" i="9"/>
  <c r="E397" i="9"/>
  <c r="E459" i="9"/>
  <c r="E521" i="9"/>
  <c r="E583" i="9"/>
  <c r="E88" i="9"/>
  <c r="E150" i="9"/>
  <c r="H107" i="9"/>
  <c r="H49" i="9"/>
  <c r="H50" i="9"/>
  <c r="H66" i="9"/>
  <c r="Q270" i="8"/>
  <c r="R270" i="8"/>
  <c r="N38" i="8"/>
  <c r="N313" i="8"/>
  <c r="N316" i="8"/>
  <c r="N42" i="8"/>
  <c r="N40" i="8"/>
  <c r="N43" i="8"/>
  <c r="N44" i="8"/>
  <c r="N584" i="8"/>
  <c r="N583" i="8"/>
  <c r="M600" i="8"/>
  <c r="N582" i="8"/>
  <c r="G600" i="29"/>
  <c r="O203" i="12"/>
  <c r="I64" i="30"/>
  <c r="I64" i="29"/>
  <c r="N69" i="29"/>
  <c r="N138" i="8"/>
  <c r="N136" i="8"/>
  <c r="N72" i="8"/>
  <c r="N74" i="8"/>
  <c r="Q276" i="8"/>
  <c r="R276" i="8"/>
  <c r="R272" i="8"/>
  <c r="N278" i="8"/>
  <c r="N265" i="8"/>
  <c r="O268" i="8"/>
  <c r="N152" i="29"/>
  <c r="N154" i="29"/>
  <c r="N524" i="29"/>
  <c r="K600" i="29"/>
  <c r="N514" i="29"/>
  <c r="R215" i="29"/>
  <c r="M275" i="30"/>
  <c r="N275" i="30"/>
  <c r="O275" i="30"/>
  <c r="P275" i="30"/>
  <c r="Q275" i="30"/>
  <c r="R275" i="30"/>
  <c r="N275" i="29"/>
  <c r="O275" i="29"/>
  <c r="P275" i="29"/>
  <c r="Q275" i="29"/>
  <c r="R275" i="29"/>
  <c r="M272" i="30"/>
  <c r="N272" i="30"/>
  <c r="O272" i="30"/>
  <c r="P272" i="30"/>
  <c r="Q272" i="30"/>
  <c r="R272" i="30"/>
  <c r="N272" i="29"/>
  <c r="O272" i="29"/>
  <c r="P272" i="29"/>
  <c r="Q272" i="29"/>
  <c r="R272" i="29"/>
  <c r="G600" i="30"/>
  <c r="P215" i="29"/>
  <c r="Q215" i="29"/>
  <c r="O203" i="29"/>
  <c r="I48" i="30"/>
  <c r="I48" i="29"/>
  <c r="H104" i="9"/>
  <c r="H43" i="9"/>
  <c r="N564" i="8"/>
  <c r="N514" i="8"/>
  <c r="K600" i="8"/>
  <c r="N203" i="30"/>
  <c r="N206" i="30"/>
  <c r="N215" i="30"/>
  <c r="Q215" i="30"/>
  <c r="P215" i="30"/>
  <c r="N416" i="29"/>
  <c r="Q274" i="8"/>
  <c r="R274" i="8"/>
  <c r="N56" i="8"/>
  <c r="N58" i="8"/>
  <c r="O372" i="29"/>
  <c r="O380" i="29"/>
  <c r="Q238" i="29"/>
  <c r="R238" i="29"/>
  <c r="N203" i="8"/>
  <c r="N206" i="8"/>
  <c r="O203" i="8"/>
  <c r="I34" i="30"/>
  <c r="N39" i="30"/>
  <c r="N333" i="30"/>
  <c r="I34" i="29"/>
  <c r="N39" i="29"/>
  <c r="N333" i="29"/>
  <c r="N39" i="8"/>
  <c r="N333" i="8"/>
  <c r="I32" i="30"/>
  <c r="I32" i="29"/>
  <c r="N37" i="8"/>
  <c r="N351" i="8"/>
  <c r="N215" i="8"/>
  <c r="N204" i="8"/>
  <c r="N324" i="8"/>
  <c r="N205" i="8"/>
  <c r="N415" i="8"/>
  <c r="O235" i="8"/>
  <c r="N240" i="8"/>
  <c r="N594" i="8"/>
  <c r="O270" i="29"/>
  <c r="P270" i="29"/>
  <c r="Q270" i="29"/>
  <c r="R270" i="29"/>
  <c r="N204" i="29"/>
  <c r="N324" i="29"/>
  <c r="O235" i="29"/>
  <c r="N186" i="30"/>
  <c r="N184" i="30"/>
  <c r="N122" i="30"/>
  <c r="N120" i="30"/>
  <c r="O215" i="30"/>
  <c r="N184" i="8"/>
  <c r="N168" i="8"/>
  <c r="N120" i="8"/>
  <c r="N104" i="8"/>
  <c r="N104" i="29"/>
  <c r="N107" i="29"/>
  <c r="N88" i="29"/>
  <c r="N90" i="29"/>
  <c r="O215" i="29"/>
  <c r="O276" i="29"/>
  <c r="P276" i="29"/>
  <c r="Q276" i="29"/>
  <c r="R276" i="29"/>
  <c r="N203" i="29"/>
  <c r="N206" i="29"/>
  <c r="N168" i="30"/>
  <c r="N170" i="30"/>
  <c r="N85" i="30"/>
  <c r="N355" i="30"/>
  <c r="N114" i="8"/>
  <c r="N98" i="30"/>
  <c r="N153" i="29"/>
  <c r="N73" i="29"/>
  <c r="N56" i="29"/>
  <c r="N54" i="29"/>
  <c r="N314" i="29"/>
  <c r="N377" i="29"/>
  <c r="N574" i="29"/>
  <c r="N504" i="29"/>
  <c r="N41" i="29"/>
  <c r="N215" i="29"/>
  <c r="N237" i="29"/>
  <c r="N90" i="30"/>
  <c r="N38" i="30"/>
  <c r="N313" i="30"/>
  <c r="N42" i="30"/>
  <c r="N40" i="30"/>
  <c r="P276" i="30"/>
  <c r="Q276" i="30"/>
  <c r="R276" i="30"/>
  <c r="N594" i="30"/>
  <c r="N75" i="29"/>
  <c r="N89" i="29"/>
  <c r="N42" i="29"/>
  <c r="N38" i="29"/>
  <c r="N313" i="29"/>
  <c r="N316" i="29"/>
  <c r="N40" i="29"/>
  <c r="N390" i="29"/>
  <c r="N370" i="29"/>
  <c r="N374" i="29"/>
  <c r="N378" i="29"/>
  <c r="N371" i="29"/>
  <c r="N375" i="29"/>
  <c r="N379" i="29"/>
  <c r="N414" i="29"/>
  <c r="N417" i="29"/>
  <c r="N154" i="30"/>
  <c r="N152" i="30"/>
  <c r="N370" i="30"/>
  <c r="N374" i="30"/>
  <c r="N378" i="30"/>
  <c r="N371" i="30"/>
  <c r="N375" i="30"/>
  <c r="N379" i="30"/>
  <c r="O369" i="30"/>
  <c r="O373" i="30"/>
  <c r="O377" i="30"/>
  <c r="N369" i="30"/>
  <c r="N372" i="30"/>
  <c r="N380" i="30"/>
  <c r="N377" i="30"/>
  <c r="O370" i="30"/>
  <c r="O375" i="30"/>
  <c r="P370" i="30"/>
  <c r="P372" i="30"/>
  <c r="P380" i="30"/>
  <c r="P406" i="30"/>
  <c r="P374" i="30"/>
  <c r="P378" i="30"/>
  <c r="O371" i="30"/>
  <c r="O376" i="30"/>
  <c r="P371" i="30"/>
  <c r="P375" i="30"/>
  <c r="P379" i="30"/>
  <c r="Q371" i="30"/>
  <c r="Q375" i="30"/>
  <c r="Q379" i="30"/>
  <c r="N376" i="30"/>
  <c r="P373" i="30"/>
  <c r="Q370" i="30"/>
  <c r="Q372" i="30"/>
  <c r="Q380" i="30"/>
  <c r="Q406" i="30"/>
  <c r="Q376" i="30"/>
  <c r="R371" i="30"/>
  <c r="R372" i="30"/>
  <c r="R380" i="30"/>
  <c r="R375" i="30"/>
  <c r="R379" i="30"/>
  <c r="O374" i="30"/>
  <c r="P376" i="30"/>
  <c r="Q377" i="30"/>
  <c r="R376" i="30"/>
  <c r="N554" i="30"/>
  <c r="N395" i="29"/>
  <c r="N391" i="29"/>
  <c r="P274" i="30"/>
  <c r="Q274" i="30"/>
  <c r="R274" i="30"/>
  <c r="N136" i="30"/>
  <c r="N41" i="30"/>
  <c r="N269" i="30"/>
  <c r="O269" i="30"/>
  <c r="N240" i="30"/>
  <c r="N65" i="30"/>
  <c r="N70" i="30"/>
  <c r="N315" i="30"/>
  <c r="N65" i="29"/>
  <c r="N70" i="29"/>
  <c r="N315" i="29"/>
  <c r="N81" i="8"/>
  <c r="O203" i="30"/>
  <c r="Q200" i="30"/>
  <c r="P228" i="8"/>
  <c r="P236" i="8"/>
  <c r="O228" i="30"/>
  <c r="N277" i="30"/>
  <c r="O277" i="30"/>
  <c r="P277" i="30"/>
  <c r="Q277" i="30"/>
  <c r="R277" i="30"/>
  <c r="N270" i="30"/>
  <c r="O270" i="30"/>
  <c r="P270" i="30"/>
  <c r="Q270" i="30"/>
  <c r="R270" i="30"/>
  <c r="P28" i="30"/>
  <c r="Q28" i="30"/>
  <c r="R28" i="30"/>
  <c r="P28" i="29"/>
  <c r="O34" i="30"/>
  <c r="O50" i="8"/>
  <c r="P34" i="8"/>
  <c r="O34" i="29"/>
  <c r="N112" i="8"/>
  <c r="N96" i="30"/>
  <c r="P198" i="8"/>
  <c r="P211" i="8"/>
  <c r="O211" i="30"/>
  <c r="O235" i="30"/>
  <c r="N72" i="30"/>
  <c r="Q238" i="30"/>
  <c r="R238" i="30"/>
  <c r="O236" i="30"/>
  <c r="P33" i="29"/>
  <c r="P33" i="30"/>
  <c r="P49" i="8"/>
  <c r="O64" i="29"/>
  <c r="O80" i="8"/>
  <c r="O231" i="30"/>
  <c r="O239" i="30"/>
  <c r="P231" i="8"/>
  <c r="N73" i="30"/>
  <c r="N395" i="30"/>
  <c r="N391" i="30"/>
  <c r="N398" i="30"/>
  <c r="O32" i="29"/>
  <c r="P32" i="8"/>
  <c r="O27" i="30"/>
  <c r="O27" i="29"/>
  <c r="P27" i="8"/>
  <c r="N50" i="29"/>
  <c r="N66" i="29"/>
  <c r="O32" i="30"/>
  <c r="N50" i="30"/>
  <c r="N66" i="30"/>
  <c r="O33" i="29"/>
  <c r="N49" i="30"/>
  <c r="N54" i="30"/>
  <c r="N314" i="30"/>
  <c r="O49" i="8"/>
  <c r="N407" i="30"/>
  <c r="N399" i="30"/>
  <c r="O202" i="29"/>
  <c r="N305" i="29"/>
  <c r="N353" i="29"/>
  <c r="R406" i="30"/>
  <c r="O202" i="8"/>
  <c r="N305" i="8"/>
  <c r="O49" i="30"/>
  <c r="O49" i="29"/>
  <c r="O65" i="8"/>
  <c r="N128" i="8"/>
  <c r="N112" i="30"/>
  <c r="N112" i="29"/>
  <c r="O66" i="8"/>
  <c r="O50" i="30"/>
  <c r="O50" i="29"/>
  <c r="N245" i="30"/>
  <c r="N232" i="30"/>
  <c r="N381" i="30"/>
  <c r="Q33" i="30"/>
  <c r="P235" i="30"/>
  <c r="O240" i="30"/>
  <c r="Q198" i="8"/>
  <c r="P198" i="30"/>
  <c r="P203" i="8"/>
  <c r="P198" i="29"/>
  <c r="Q28" i="29"/>
  <c r="R28" i="29"/>
  <c r="R200" i="30"/>
  <c r="P269" i="30"/>
  <c r="N244" i="29"/>
  <c r="N418" i="29"/>
  <c r="N398" i="29"/>
  <c r="N91" i="29"/>
  <c r="O240" i="8"/>
  <c r="P235" i="8"/>
  <c r="N37" i="29"/>
  <c r="P399" i="30"/>
  <c r="O202" i="30"/>
  <c r="N305" i="30"/>
  <c r="N500" i="8"/>
  <c r="O36" i="8"/>
  <c r="N294" i="8"/>
  <c r="M419" i="8"/>
  <c r="M346" i="8"/>
  <c r="M382" i="8"/>
  <c r="M364" i="8"/>
  <c r="M328" i="8"/>
  <c r="M400" i="8"/>
  <c r="I203" i="12"/>
  <c r="N89" i="30"/>
  <c r="N91" i="30"/>
  <c r="D542" i="30"/>
  <c r="N244" i="30"/>
  <c r="N418" i="30"/>
  <c r="J120" i="28"/>
  <c r="E272" i="30"/>
  <c r="E259" i="30"/>
  <c r="E259" i="29"/>
  <c r="AM16" i="28"/>
  <c r="I66" i="30"/>
  <c r="N71" i="30"/>
  <c r="N335" i="30"/>
  <c r="I66" i="29"/>
  <c r="N71" i="29"/>
  <c r="I82" i="8"/>
  <c r="E268" i="30"/>
  <c r="E255" i="30"/>
  <c r="E255" i="29"/>
  <c r="N55" i="29"/>
  <c r="N334" i="29"/>
  <c r="N336" i="29"/>
  <c r="N344" i="29"/>
  <c r="P32" i="29"/>
  <c r="P48" i="8"/>
  <c r="P32" i="30"/>
  <c r="Q32" i="8"/>
  <c r="O96" i="8"/>
  <c r="O80" i="30"/>
  <c r="O80" i="29"/>
  <c r="Q33" i="29"/>
  <c r="N69" i="30"/>
  <c r="P34" i="30"/>
  <c r="P50" i="8"/>
  <c r="P34" i="29"/>
  <c r="Q34" i="8"/>
  <c r="O372" i="30"/>
  <c r="O380" i="30"/>
  <c r="O406" i="30"/>
  <c r="N43" i="29"/>
  <c r="N43" i="30"/>
  <c r="N130" i="8"/>
  <c r="N114" i="30"/>
  <c r="N114" i="29"/>
  <c r="N37" i="30"/>
  <c r="H169" i="9"/>
  <c r="H173" i="9"/>
  <c r="H111" i="9"/>
  <c r="N169" i="29"/>
  <c r="D592" i="29"/>
  <c r="N185" i="29"/>
  <c r="N187" i="29"/>
  <c r="M328" i="30"/>
  <c r="M419" i="30"/>
  <c r="M382" i="30"/>
  <c r="M400" i="30"/>
  <c r="P236" i="29"/>
  <c r="AN65" i="12"/>
  <c r="AN59" i="12"/>
  <c r="AN60" i="12"/>
  <c r="H160" i="9"/>
  <c r="H132" i="9"/>
  <c r="H101" i="9"/>
  <c r="M346" i="30"/>
  <c r="H72" i="9"/>
  <c r="P27" i="29"/>
  <c r="P27" i="30"/>
  <c r="Q27" i="8"/>
  <c r="O237" i="29"/>
  <c r="N240" i="29"/>
  <c r="P235" i="29"/>
  <c r="H166" i="9"/>
  <c r="H167" i="9"/>
  <c r="H105" i="9"/>
  <c r="M243" i="8"/>
  <c r="M246" i="8"/>
  <c r="M280" i="8"/>
  <c r="M410" i="8"/>
  <c r="I96" i="30"/>
  <c r="I96" i="29"/>
  <c r="I112" i="8"/>
  <c r="AN107" i="12"/>
  <c r="U120" i="28"/>
  <c r="P231" i="30"/>
  <c r="P231" i="29"/>
  <c r="Q231" i="8"/>
  <c r="R231" i="8"/>
  <c r="P239" i="8"/>
  <c r="P49" i="29"/>
  <c r="P65" i="8"/>
  <c r="P49" i="30"/>
  <c r="Q49" i="8"/>
  <c r="N75" i="30"/>
  <c r="P211" i="30"/>
  <c r="Q211" i="8"/>
  <c r="P211" i="29"/>
  <c r="P228" i="30"/>
  <c r="P228" i="29"/>
  <c r="Q228" i="8"/>
  <c r="N81" i="30"/>
  <c r="N97" i="8"/>
  <c r="N86" i="8"/>
  <c r="N317" i="8"/>
  <c r="N81" i="29"/>
  <c r="N372" i="29"/>
  <c r="N380" i="29"/>
  <c r="N316" i="30"/>
  <c r="N245" i="8"/>
  <c r="N232" i="8"/>
  <c r="N155" i="29"/>
  <c r="P203" i="12"/>
  <c r="N417" i="8"/>
  <c r="O268" i="29"/>
  <c r="N278" i="29"/>
  <c r="N265" i="29"/>
  <c r="N85" i="29"/>
  <c r="N168" i="29"/>
  <c r="N170" i="29"/>
  <c r="M328" i="29"/>
  <c r="M364" i="29"/>
  <c r="M382" i="29"/>
  <c r="M346" i="29"/>
  <c r="P268" i="8"/>
  <c r="O278" i="8"/>
  <c r="O265" i="8"/>
  <c r="S203" i="12"/>
  <c r="N268" i="30"/>
  <c r="M278" i="30"/>
  <c r="D522" i="8"/>
  <c r="O120" i="28"/>
  <c r="AM51" i="28"/>
  <c r="AM42" i="28"/>
  <c r="M243" i="29"/>
  <c r="M246" i="29"/>
  <c r="M280" i="29"/>
  <c r="M410" i="29"/>
  <c r="E273" i="30"/>
  <c r="E260" i="30"/>
  <c r="E260" i="29"/>
  <c r="H92" i="9"/>
  <c r="H144" i="9"/>
  <c r="H154" i="9"/>
  <c r="M244" i="29"/>
  <c r="M419" i="29"/>
  <c r="AN41" i="12"/>
  <c r="AN54" i="12"/>
  <c r="E276" i="30"/>
  <c r="E263" i="30"/>
  <c r="E263" i="29"/>
  <c r="M410" i="30"/>
  <c r="M243" i="30"/>
  <c r="M246" i="30"/>
  <c r="AN117" i="12"/>
  <c r="Q211" i="30"/>
  <c r="N335" i="29"/>
  <c r="N76" i="29"/>
  <c r="AN118" i="12"/>
  <c r="N73" i="8"/>
  <c r="N75" i="8"/>
  <c r="D532" i="8"/>
  <c r="N69" i="8"/>
  <c r="N71" i="8"/>
  <c r="N335" i="8"/>
  <c r="N171" i="29"/>
  <c r="N113" i="8"/>
  <c r="N97" i="30"/>
  <c r="N97" i="29"/>
  <c r="N102" i="8"/>
  <c r="N318" i="8"/>
  <c r="Q228" i="30"/>
  <c r="R228" i="30"/>
  <c r="P236" i="30"/>
  <c r="Q49" i="29"/>
  <c r="Q231" i="30"/>
  <c r="R231" i="30"/>
  <c r="P239" i="30"/>
  <c r="Q235" i="29"/>
  <c r="Q236" i="29"/>
  <c r="H134" i="9"/>
  <c r="H133" i="9"/>
  <c r="Q211" i="29"/>
  <c r="R49" i="8"/>
  <c r="Q27" i="29"/>
  <c r="T203" i="12"/>
  <c r="Q268" i="8"/>
  <c r="P278" i="8"/>
  <c r="P265" i="8"/>
  <c r="N244" i="8"/>
  <c r="N418" i="8"/>
  <c r="N86" i="29"/>
  <c r="N317" i="29"/>
  <c r="R228" i="8"/>
  <c r="Q236" i="8"/>
  <c r="R236" i="8"/>
  <c r="Q49" i="30"/>
  <c r="I112" i="30"/>
  <c r="I112" i="29"/>
  <c r="N117" i="29"/>
  <c r="I128" i="8"/>
  <c r="P237" i="29"/>
  <c r="O240" i="29"/>
  <c r="N101" i="29"/>
  <c r="AN61" i="12"/>
  <c r="N130" i="30"/>
  <c r="N146" i="8"/>
  <c r="N130" i="29"/>
  <c r="N101" i="30"/>
  <c r="N353" i="30"/>
  <c r="N76" i="30"/>
  <c r="R32" i="8"/>
  <c r="O504" i="8"/>
  <c r="O506" i="8"/>
  <c r="O502" i="8"/>
  <c r="O505" i="8"/>
  <c r="O503" i="8"/>
  <c r="Q198" i="29"/>
  <c r="P203" i="29"/>
  <c r="R198" i="8"/>
  <c r="Q203" i="8"/>
  <c r="O66" i="30"/>
  <c r="O66" i="29"/>
  <c r="O82" i="8"/>
  <c r="N144" i="8"/>
  <c r="N128" i="30"/>
  <c r="N128" i="29"/>
  <c r="M280" i="30"/>
  <c r="AN55" i="12"/>
  <c r="AM52" i="28"/>
  <c r="P120" i="28"/>
  <c r="P268" i="29"/>
  <c r="O278" i="29"/>
  <c r="O265" i="29"/>
  <c r="Q228" i="29"/>
  <c r="R211" i="8"/>
  <c r="Q239" i="8"/>
  <c r="R239" i="8"/>
  <c r="N245" i="29"/>
  <c r="N232" i="29"/>
  <c r="R27" i="8"/>
  <c r="Q27" i="30"/>
  <c r="H163" i="9"/>
  <c r="H174" i="9"/>
  <c r="H190" i="9"/>
  <c r="H194" i="9"/>
  <c r="AN66" i="12"/>
  <c r="AN72" i="12"/>
  <c r="AN67" i="12"/>
  <c r="H112" i="9"/>
  <c r="H128" i="9"/>
  <c r="N351" i="30"/>
  <c r="N44" i="30"/>
  <c r="Q34" i="29"/>
  <c r="R33" i="29"/>
  <c r="Q32" i="30"/>
  <c r="K120" i="28"/>
  <c r="N44" i="29"/>
  <c r="N351" i="29"/>
  <c r="O245" i="30"/>
  <c r="O232" i="30"/>
  <c r="R33" i="30"/>
  <c r="P50" i="30"/>
  <c r="P50" i="29"/>
  <c r="P66" i="8"/>
  <c r="Q50" i="8"/>
  <c r="O112" i="8"/>
  <c r="O96" i="30"/>
  <c r="O96" i="29"/>
  <c r="P64" i="8"/>
  <c r="P48" i="29"/>
  <c r="P48" i="30"/>
  <c r="Q48" i="8"/>
  <c r="AM17" i="28"/>
  <c r="N105" i="30"/>
  <c r="N107" i="30"/>
  <c r="D552" i="30"/>
  <c r="Q235" i="8"/>
  <c r="P240" i="8"/>
  <c r="Q235" i="30"/>
  <c r="P240" i="30"/>
  <c r="H195" i="9"/>
  <c r="H196" i="9"/>
  <c r="N278" i="30"/>
  <c r="N265" i="30"/>
  <c r="O268" i="30"/>
  <c r="N355" i="29"/>
  <c r="N86" i="30"/>
  <c r="P65" i="29"/>
  <c r="P81" i="8"/>
  <c r="P65" i="30"/>
  <c r="Q65" i="8"/>
  <c r="P239" i="29"/>
  <c r="Q239" i="29"/>
  <c r="R239" i="29"/>
  <c r="Q231" i="29"/>
  <c r="R231" i="29"/>
  <c r="AN108" i="12"/>
  <c r="R34" i="8"/>
  <c r="Q34" i="30"/>
  <c r="Q32" i="29"/>
  <c r="I82" i="30"/>
  <c r="I82" i="29"/>
  <c r="I98" i="8"/>
  <c r="J203" i="12"/>
  <c r="O38" i="8"/>
  <c r="O313" i="8"/>
  <c r="O42" i="8"/>
  <c r="O40" i="8"/>
  <c r="O205" i="30"/>
  <c r="O415" i="30"/>
  <c r="O204" i="30"/>
  <c r="O324" i="30"/>
  <c r="O414" i="30"/>
  <c r="O245" i="8"/>
  <c r="O232" i="8"/>
  <c r="N407" i="29"/>
  <c r="N399" i="29"/>
  <c r="Q269" i="30"/>
  <c r="Q198" i="30"/>
  <c r="P203" i="30"/>
  <c r="N117" i="30"/>
  <c r="O65" i="30"/>
  <c r="O65" i="29"/>
  <c r="O81" i="8"/>
  <c r="O205" i="8"/>
  <c r="O415" i="8"/>
  <c r="O204" i="8"/>
  <c r="O324" i="8"/>
  <c r="O414" i="8"/>
  <c r="O205" i="29"/>
  <c r="O415" i="29"/>
  <c r="O414" i="29"/>
  <c r="O204" i="29"/>
  <c r="O324" i="29"/>
  <c r="N357" i="29"/>
  <c r="R269" i="30"/>
  <c r="Q65" i="29"/>
  <c r="R48" i="8"/>
  <c r="O128" i="8"/>
  <c r="O112" i="30"/>
  <c r="O112" i="29"/>
  <c r="Q268" i="29"/>
  <c r="P278" i="29"/>
  <c r="P265" i="29"/>
  <c r="N160" i="8"/>
  <c r="N144" i="30"/>
  <c r="N144" i="29"/>
  <c r="O245" i="29"/>
  <c r="O232" i="29"/>
  <c r="O81" i="30"/>
  <c r="O97" i="8"/>
  <c r="O81" i="29"/>
  <c r="N87" i="29"/>
  <c r="Q50" i="30"/>
  <c r="Q237" i="29"/>
  <c r="U203" i="12"/>
  <c r="P240" i="29"/>
  <c r="AN119" i="12"/>
  <c r="K203" i="12"/>
  <c r="N87" i="30"/>
  <c r="N337" i="30"/>
  <c r="R34" i="30"/>
  <c r="Q65" i="30"/>
  <c r="P268" i="30"/>
  <c r="O278" i="30"/>
  <c r="O265" i="30"/>
  <c r="R235" i="30"/>
  <c r="N121" i="30"/>
  <c r="N123" i="30"/>
  <c r="D562" i="30"/>
  <c r="AM18" i="28"/>
  <c r="Q48" i="30"/>
  <c r="R50" i="8"/>
  <c r="O36" i="29"/>
  <c r="N500" i="29"/>
  <c r="N294" i="29"/>
  <c r="AN68" i="12"/>
  <c r="R27" i="30"/>
  <c r="R228" i="29"/>
  <c r="R236" i="29"/>
  <c r="O82" i="30"/>
  <c r="O98" i="8"/>
  <c r="O82" i="29"/>
  <c r="N520" i="30"/>
  <c r="O68" i="30"/>
  <c r="N296" i="30"/>
  <c r="R268" i="8"/>
  <c r="R278" i="8"/>
  <c r="R265" i="8"/>
  <c r="Q278" i="8"/>
  <c r="Q265" i="8"/>
  <c r="R235" i="29"/>
  <c r="Q240" i="29"/>
  <c r="R49" i="29"/>
  <c r="N102" i="29"/>
  <c r="N318" i="29"/>
  <c r="N353" i="8"/>
  <c r="N76" i="8"/>
  <c r="N520" i="29"/>
  <c r="O68" i="29"/>
  <c r="N296" i="29"/>
  <c r="N357" i="30"/>
  <c r="I98" i="30"/>
  <c r="N103" i="30"/>
  <c r="N338" i="30"/>
  <c r="N103" i="8"/>
  <c r="N338" i="8"/>
  <c r="I98" i="29"/>
  <c r="N103" i="29"/>
  <c r="N338" i="29"/>
  <c r="I114" i="8"/>
  <c r="R65" i="8"/>
  <c r="Q240" i="8"/>
  <c r="R235" i="8"/>
  <c r="R240" i="8"/>
  <c r="P80" i="8"/>
  <c r="P64" i="30"/>
  <c r="P64" i="29"/>
  <c r="Q64" i="8"/>
  <c r="Q50" i="29"/>
  <c r="N356" i="30"/>
  <c r="AN62" i="12"/>
  <c r="R27" i="29"/>
  <c r="N113" i="30"/>
  <c r="N129" i="8"/>
  <c r="N113" i="29"/>
  <c r="N118" i="8"/>
  <c r="N319" i="8"/>
  <c r="N89" i="8"/>
  <c r="N91" i="8"/>
  <c r="D542" i="8"/>
  <c r="N85" i="8"/>
  <c r="R211" i="30"/>
  <c r="O206" i="30"/>
  <c r="N317" i="30"/>
  <c r="P245" i="30"/>
  <c r="P232" i="30"/>
  <c r="R34" i="29"/>
  <c r="AM53" i="28"/>
  <c r="R198" i="29"/>
  <c r="Q203" i="29"/>
  <c r="O39" i="8"/>
  <c r="O333" i="8"/>
  <c r="O41" i="8"/>
  <c r="O43" i="8"/>
  <c r="O37" i="8"/>
  <c r="N146" i="30"/>
  <c r="N162" i="8"/>
  <c r="N146" i="29"/>
  <c r="O206" i="29"/>
  <c r="O206" i="8"/>
  <c r="Q203" i="30"/>
  <c r="R198" i="30"/>
  <c r="N87" i="8"/>
  <c r="N337" i="8"/>
  <c r="R32" i="29"/>
  <c r="P81" i="30"/>
  <c r="P97" i="8"/>
  <c r="P81" i="29"/>
  <c r="Q81" i="8"/>
  <c r="P245" i="8"/>
  <c r="P232" i="8"/>
  <c r="Q48" i="29"/>
  <c r="P66" i="30"/>
  <c r="P66" i="29"/>
  <c r="P82" i="8"/>
  <c r="Q66" i="8"/>
  <c r="R32" i="30"/>
  <c r="N500" i="30"/>
  <c r="O36" i="30"/>
  <c r="N294" i="30"/>
  <c r="AN79" i="12"/>
  <c r="AN73" i="12"/>
  <c r="AN74" i="12"/>
  <c r="N133" i="30"/>
  <c r="R203" i="8"/>
  <c r="N356" i="29"/>
  <c r="N108" i="29"/>
  <c r="I128" i="30"/>
  <c r="I128" i="29"/>
  <c r="N133" i="29"/>
  <c r="I144" i="8"/>
  <c r="R49" i="30"/>
  <c r="R211" i="29"/>
  <c r="Q239" i="30"/>
  <c r="Q236" i="30"/>
  <c r="N102" i="30"/>
  <c r="N318" i="30"/>
  <c r="N358" i="29"/>
  <c r="AN75" i="12"/>
  <c r="R66" i="8"/>
  <c r="R239" i="30"/>
  <c r="N358" i="30"/>
  <c r="O504" i="30"/>
  <c r="O503" i="30"/>
  <c r="O505" i="30"/>
  <c r="O506" i="30"/>
  <c r="O502" i="30"/>
  <c r="Q66" i="29"/>
  <c r="R48" i="29"/>
  <c r="Q81" i="30"/>
  <c r="P202" i="8"/>
  <c r="O305" i="8"/>
  <c r="AM54" i="28"/>
  <c r="N92" i="8"/>
  <c r="N355" i="8"/>
  <c r="R50" i="29"/>
  <c r="Q64" i="30"/>
  <c r="O74" i="29"/>
  <c r="O72" i="29"/>
  <c r="O72" i="30"/>
  <c r="O74" i="30"/>
  <c r="O114" i="8"/>
  <c r="O98" i="30"/>
  <c r="O98" i="29"/>
  <c r="N137" i="30"/>
  <c r="N139" i="30"/>
  <c r="D572" i="30"/>
  <c r="P245" i="29"/>
  <c r="P232" i="29"/>
  <c r="N149" i="30"/>
  <c r="O144" i="8"/>
  <c r="O128" i="30"/>
  <c r="O128" i="29"/>
  <c r="AN81" i="12"/>
  <c r="AN86" i="12"/>
  <c r="AN80" i="12"/>
  <c r="Q66" i="30"/>
  <c r="R81" i="8"/>
  <c r="P202" i="29"/>
  <c r="O305" i="29"/>
  <c r="N178" i="8"/>
  <c r="N162" i="30"/>
  <c r="N162" i="29"/>
  <c r="N92" i="30"/>
  <c r="N105" i="8"/>
  <c r="N107" i="8"/>
  <c r="D552" i="8"/>
  <c r="N101" i="8"/>
  <c r="N118" i="29"/>
  <c r="R64" i="8"/>
  <c r="P96" i="8"/>
  <c r="P80" i="30"/>
  <c r="P80" i="29"/>
  <c r="Q80" i="8"/>
  <c r="O523" i="29"/>
  <c r="O525" i="29"/>
  <c r="O522" i="29"/>
  <c r="O526" i="29"/>
  <c r="O524" i="29"/>
  <c r="O524" i="30"/>
  <c r="O522" i="30"/>
  <c r="O523" i="30"/>
  <c r="O526" i="30"/>
  <c r="O525" i="30"/>
  <c r="AN69" i="12"/>
  <c r="O505" i="29"/>
  <c r="O506" i="29"/>
  <c r="O503" i="29"/>
  <c r="O502" i="29"/>
  <c r="O504" i="29"/>
  <c r="P278" i="30"/>
  <c r="P265" i="30"/>
  <c r="Q268" i="30"/>
  <c r="O70" i="29"/>
  <c r="O315" i="29"/>
  <c r="R237" i="29"/>
  <c r="R50" i="30"/>
  <c r="N337" i="29"/>
  <c r="N92" i="29"/>
  <c r="N160" i="30"/>
  <c r="N176" i="8"/>
  <c r="N160" i="29"/>
  <c r="R65" i="29"/>
  <c r="O100" i="29"/>
  <c r="N540" i="29"/>
  <c r="N299" i="29"/>
  <c r="Q81" i="29"/>
  <c r="O351" i="8"/>
  <c r="O44" i="8"/>
  <c r="N129" i="30"/>
  <c r="N145" i="8"/>
  <c r="N134" i="8"/>
  <c r="N320" i="8"/>
  <c r="N129" i="29"/>
  <c r="N108" i="30"/>
  <c r="R245" i="8"/>
  <c r="R232" i="8"/>
  <c r="I114" i="30"/>
  <c r="N119" i="30"/>
  <c r="N339" i="30"/>
  <c r="I114" i="29"/>
  <c r="N119" i="29"/>
  <c r="N339" i="29"/>
  <c r="I130" i="8"/>
  <c r="N119" i="8"/>
  <c r="N339" i="8"/>
  <c r="O68" i="8"/>
  <c r="N520" i="8"/>
  <c r="N296" i="8"/>
  <c r="O42" i="29"/>
  <c r="O40" i="29"/>
  <c r="O38" i="29"/>
  <c r="O313" i="29"/>
  <c r="AM19" i="28"/>
  <c r="Q240" i="30"/>
  <c r="AN120" i="12"/>
  <c r="O97" i="30"/>
  <c r="O113" i="8"/>
  <c r="O97" i="29"/>
  <c r="R236" i="30"/>
  <c r="I144" i="30"/>
  <c r="I144" i="29"/>
  <c r="N149" i="29"/>
  <c r="I160" i="8"/>
  <c r="O40" i="30"/>
  <c r="O42" i="30"/>
  <c r="O38" i="30"/>
  <c r="O313" i="30"/>
  <c r="P82" i="30"/>
  <c r="P98" i="8"/>
  <c r="P82" i="29"/>
  <c r="Q82" i="8"/>
  <c r="P97" i="30"/>
  <c r="P113" i="8"/>
  <c r="P97" i="29"/>
  <c r="Q97" i="8"/>
  <c r="R203" i="30"/>
  <c r="O70" i="30"/>
  <c r="O315" i="30"/>
  <c r="R203" i="29"/>
  <c r="P202" i="30"/>
  <c r="O305" i="30"/>
  <c r="N118" i="30"/>
  <c r="Q64" i="29"/>
  <c r="Q245" i="8"/>
  <c r="Q232" i="8"/>
  <c r="Q245" i="29"/>
  <c r="Q232" i="29"/>
  <c r="R48" i="30"/>
  <c r="R65" i="30"/>
  <c r="R268" i="29"/>
  <c r="Q278" i="29"/>
  <c r="Q265" i="29"/>
  <c r="N359" i="29"/>
  <c r="Q82" i="29"/>
  <c r="O544" i="29"/>
  <c r="O543" i="29"/>
  <c r="O545" i="29"/>
  <c r="O542" i="29"/>
  <c r="O546" i="29"/>
  <c r="N319" i="29"/>
  <c r="N124" i="29"/>
  <c r="P205" i="29"/>
  <c r="P415" i="29"/>
  <c r="P204" i="29"/>
  <c r="P324" i="29"/>
  <c r="P414" i="29"/>
  <c r="N153" i="30"/>
  <c r="N155" i="30"/>
  <c r="D582" i="30"/>
  <c r="AM55" i="28"/>
  <c r="O102" i="29"/>
  <c r="O318" i="29"/>
  <c r="Q245" i="30"/>
  <c r="Q232" i="30"/>
  <c r="AM20" i="28"/>
  <c r="I130" i="30"/>
  <c r="N135" i="30"/>
  <c r="N340" i="30"/>
  <c r="I130" i="29"/>
  <c r="N135" i="29"/>
  <c r="N340" i="29"/>
  <c r="I146" i="8"/>
  <c r="R81" i="29"/>
  <c r="O104" i="29"/>
  <c r="O106" i="29"/>
  <c r="Q80" i="30"/>
  <c r="D562" i="8"/>
  <c r="N135" i="8"/>
  <c r="N340" i="8"/>
  <c r="N121" i="8"/>
  <c r="N123" i="8"/>
  <c r="N117" i="8"/>
  <c r="AN87" i="12"/>
  <c r="AN88" i="12"/>
  <c r="O72" i="8"/>
  <c r="O74" i="8"/>
  <c r="O70" i="8"/>
  <c r="O315" i="8"/>
  <c r="N540" i="30"/>
  <c r="O100" i="30"/>
  <c r="N299" i="30"/>
  <c r="O500" i="8"/>
  <c r="P36" i="8"/>
  <c r="O294" i="8"/>
  <c r="N530" i="29"/>
  <c r="O84" i="29"/>
  <c r="N298" i="29"/>
  <c r="O39" i="29"/>
  <c r="O333" i="29"/>
  <c r="O37" i="29"/>
  <c r="O41" i="29"/>
  <c r="O69" i="30"/>
  <c r="O73" i="30"/>
  <c r="O71" i="30"/>
  <c r="O335" i="30"/>
  <c r="P112" i="8"/>
  <c r="P96" i="30"/>
  <c r="Q96" i="8"/>
  <c r="P96" i="29"/>
  <c r="N178" i="30"/>
  <c r="N178" i="29"/>
  <c r="AN82" i="12"/>
  <c r="O144" i="30"/>
  <c r="O144" i="29"/>
  <c r="O160" i="8"/>
  <c r="O103" i="29"/>
  <c r="O338" i="29"/>
  <c r="R64" i="30"/>
  <c r="N530" i="8"/>
  <c r="O84" i="8"/>
  <c r="N298" i="8"/>
  <c r="AN76" i="12"/>
  <c r="N319" i="30"/>
  <c r="N124" i="30"/>
  <c r="P113" i="30"/>
  <c r="P129" i="8"/>
  <c r="P113" i="29"/>
  <c r="Q113" i="8"/>
  <c r="N134" i="30"/>
  <c r="Q278" i="30"/>
  <c r="Q265" i="30"/>
  <c r="R268" i="30"/>
  <c r="O69" i="29"/>
  <c r="O73" i="29"/>
  <c r="O75" i="29"/>
  <c r="O71" i="29"/>
  <c r="O335" i="29"/>
  <c r="Q80" i="29"/>
  <c r="N359" i="30"/>
  <c r="O114" i="30"/>
  <c r="O130" i="8"/>
  <c r="O114" i="29"/>
  <c r="P205" i="8"/>
  <c r="P415" i="8"/>
  <c r="P206" i="8"/>
  <c r="P204" i="8"/>
  <c r="P324" i="8"/>
  <c r="P414" i="8"/>
  <c r="R97" i="8"/>
  <c r="Q97" i="30"/>
  <c r="P98" i="30"/>
  <c r="P114" i="8"/>
  <c r="Q98" i="8"/>
  <c r="P98" i="29"/>
  <c r="O43" i="29"/>
  <c r="O524" i="8"/>
  <c r="O522" i="8"/>
  <c r="O526" i="8"/>
  <c r="O525" i="8"/>
  <c r="O523" i="8"/>
  <c r="N134" i="29"/>
  <c r="N530" i="30"/>
  <c r="O84" i="30"/>
  <c r="N298" i="30"/>
  <c r="R81" i="30"/>
  <c r="R66" i="29"/>
  <c r="O37" i="30"/>
  <c r="O39" i="30"/>
  <c r="O333" i="30"/>
  <c r="O41" i="30"/>
  <c r="R278" i="29"/>
  <c r="R265" i="29"/>
  <c r="R64" i="29"/>
  <c r="P204" i="30"/>
  <c r="P324" i="30"/>
  <c r="P206" i="30"/>
  <c r="P205" i="30"/>
  <c r="P415" i="30"/>
  <c r="P414" i="30"/>
  <c r="R82" i="8"/>
  <c r="Q82" i="30"/>
  <c r="O43" i="30"/>
  <c r="O113" i="30"/>
  <c r="O129" i="8"/>
  <c r="O113" i="29"/>
  <c r="R240" i="30"/>
  <c r="Q97" i="29"/>
  <c r="I160" i="30"/>
  <c r="N165" i="30"/>
  <c r="I160" i="29"/>
  <c r="N165" i="29"/>
  <c r="I176" i="8"/>
  <c r="O102" i="30"/>
  <c r="O318" i="30"/>
  <c r="N145" i="30"/>
  <c r="N161" i="8"/>
  <c r="N150" i="8"/>
  <c r="N321" i="8"/>
  <c r="N145" i="29"/>
  <c r="N176" i="30"/>
  <c r="N176" i="29"/>
  <c r="R80" i="8"/>
  <c r="N356" i="8"/>
  <c r="N108" i="8"/>
  <c r="R66" i="30"/>
  <c r="O75" i="30"/>
  <c r="R240" i="29"/>
  <c r="N360" i="30"/>
  <c r="N360" i="29"/>
  <c r="R245" i="29"/>
  <c r="R232" i="29"/>
  <c r="R97" i="29"/>
  <c r="O118" i="30"/>
  <c r="O319" i="30"/>
  <c r="Q202" i="30"/>
  <c r="P305" i="30"/>
  <c r="O351" i="30"/>
  <c r="O44" i="30"/>
  <c r="O533" i="30"/>
  <c r="O532" i="30"/>
  <c r="O534" i="30"/>
  <c r="O536" i="30"/>
  <c r="O535" i="30"/>
  <c r="R98" i="8"/>
  <c r="Q202" i="8"/>
  <c r="P305" i="8"/>
  <c r="Q96" i="29"/>
  <c r="P128" i="8"/>
  <c r="P112" i="30"/>
  <c r="P112" i="29"/>
  <c r="Q112" i="8"/>
  <c r="O534" i="29"/>
  <c r="O536" i="29"/>
  <c r="O532" i="29"/>
  <c r="O535" i="29"/>
  <c r="O533" i="29"/>
  <c r="O130" i="30"/>
  <c r="O146" i="8"/>
  <c r="O130" i="29"/>
  <c r="R80" i="29"/>
  <c r="R96" i="8"/>
  <c r="P40" i="8"/>
  <c r="P38" i="8"/>
  <c r="P313" i="8"/>
  <c r="P42" i="8"/>
  <c r="O104" i="30"/>
  <c r="O106" i="30"/>
  <c r="N357" i="8"/>
  <c r="N124" i="8"/>
  <c r="AM56" i="28"/>
  <c r="R82" i="29"/>
  <c r="N177" i="8"/>
  <c r="N161" i="30"/>
  <c r="N161" i="29"/>
  <c r="N166" i="8"/>
  <c r="N322" i="8"/>
  <c r="P114" i="30"/>
  <c r="P130" i="8"/>
  <c r="P114" i="29"/>
  <c r="Q114" i="8"/>
  <c r="R278" i="30"/>
  <c r="R265" i="30"/>
  <c r="R113" i="8"/>
  <c r="Q113" i="30"/>
  <c r="P502" i="8"/>
  <c r="P505" i="8"/>
  <c r="P504" i="8"/>
  <c r="P503" i="8"/>
  <c r="P506" i="8"/>
  <c r="O544" i="30"/>
  <c r="O542" i="30"/>
  <c r="O543" i="30"/>
  <c r="O545" i="30"/>
  <c r="O546" i="30"/>
  <c r="O75" i="8"/>
  <c r="R80" i="30"/>
  <c r="I146" i="30"/>
  <c r="N151" i="30"/>
  <c r="N341" i="30"/>
  <c r="I146" i="29"/>
  <c r="N151" i="29"/>
  <c r="N341" i="29"/>
  <c r="I162" i="8"/>
  <c r="N550" i="29"/>
  <c r="N300" i="29"/>
  <c r="O116" i="29"/>
  <c r="O105" i="29"/>
  <c r="O107" i="29"/>
  <c r="O101" i="29"/>
  <c r="N150" i="29"/>
  <c r="R245" i="30"/>
  <c r="R232" i="30"/>
  <c r="R97" i="30"/>
  <c r="O532" i="8"/>
  <c r="O535" i="8"/>
  <c r="O536" i="8"/>
  <c r="O533" i="8"/>
  <c r="O534" i="8"/>
  <c r="AN83" i="12"/>
  <c r="O351" i="29"/>
  <c r="O44" i="29"/>
  <c r="N137" i="8"/>
  <c r="N139" i="8"/>
  <c r="D572" i="8"/>
  <c r="N133" i="8"/>
  <c r="AM21" i="28"/>
  <c r="O353" i="29"/>
  <c r="O76" i="29"/>
  <c r="N320" i="30"/>
  <c r="N140" i="30"/>
  <c r="P145" i="8"/>
  <c r="P129" i="30"/>
  <c r="P129" i="29"/>
  <c r="Q129" i="8"/>
  <c r="N540" i="8"/>
  <c r="O100" i="8"/>
  <c r="N299" i="8"/>
  <c r="N150" i="30"/>
  <c r="I176" i="30"/>
  <c r="N181" i="30"/>
  <c r="I176" i="29"/>
  <c r="N181" i="29"/>
  <c r="O129" i="30"/>
  <c r="O145" i="8"/>
  <c r="O129" i="29"/>
  <c r="R82" i="30"/>
  <c r="O88" i="30"/>
  <c r="O90" i="30"/>
  <c r="O86" i="30"/>
  <c r="O317" i="30"/>
  <c r="N320" i="29"/>
  <c r="N140" i="29"/>
  <c r="O69" i="8"/>
  <c r="O71" i="8"/>
  <c r="O335" i="8"/>
  <c r="O73" i="8"/>
  <c r="Q98" i="29"/>
  <c r="Q98" i="30"/>
  <c r="Q113" i="29"/>
  <c r="N550" i="30"/>
  <c r="O116" i="30"/>
  <c r="N300" i="30"/>
  <c r="O88" i="8"/>
  <c r="O90" i="8"/>
  <c r="O86" i="8"/>
  <c r="O317" i="8"/>
  <c r="O176" i="8"/>
  <c r="O160" i="30"/>
  <c r="O160" i="29"/>
  <c r="Q96" i="30"/>
  <c r="O353" i="30"/>
  <c r="O76" i="30"/>
  <c r="O90" i="29"/>
  <c r="O88" i="29"/>
  <c r="O86" i="29"/>
  <c r="O317" i="29"/>
  <c r="AN89" i="12"/>
  <c r="N169" i="30"/>
  <c r="N171" i="30"/>
  <c r="D592" i="30"/>
  <c r="P206" i="29"/>
  <c r="N361" i="29"/>
  <c r="N361" i="30"/>
  <c r="AN90" i="12"/>
  <c r="O555" i="30"/>
  <c r="O556" i="30"/>
  <c r="O552" i="30"/>
  <c r="O553" i="30"/>
  <c r="O554" i="30"/>
  <c r="R98" i="30"/>
  <c r="R129" i="8"/>
  <c r="P145" i="30"/>
  <c r="P161" i="8"/>
  <c r="P145" i="29"/>
  <c r="Q145" i="8"/>
  <c r="N321" i="29"/>
  <c r="N156" i="29"/>
  <c r="O120" i="29"/>
  <c r="O122" i="29"/>
  <c r="I162" i="30"/>
  <c r="N167" i="30"/>
  <c r="N342" i="30"/>
  <c r="I178" i="8"/>
  <c r="I162" i="29"/>
  <c r="N167" i="29"/>
  <c r="N342" i="29"/>
  <c r="N167" i="8"/>
  <c r="N342" i="8"/>
  <c r="O105" i="30"/>
  <c r="O107" i="30"/>
  <c r="O101" i="30"/>
  <c r="O103" i="30"/>
  <c r="O338" i="30"/>
  <c r="P37" i="8"/>
  <c r="P39" i="8"/>
  <c r="P333" i="8"/>
  <c r="P41" i="8"/>
  <c r="P43" i="8"/>
  <c r="Q114" i="29"/>
  <c r="N166" i="29"/>
  <c r="Q204" i="8"/>
  <c r="Q324" i="8"/>
  <c r="Q205" i="8"/>
  <c r="Q415" i="8"/>
  <c r="Q414" i="8"/>
  <c r="O89" i="30"/>
  <c r="O91" i="30"/>
  <c r="O85" i="30"/>
  <c r="O87" i="30"/>
  <c r="O337" i="30"/>
  <c r="Q204" i="30"/>
  <c r="Q324" i="30"/>
  <c r="Q205" i="30"/>
  <c r="Q415" i="30"/>
  <c r="Q414" i="30"/>
  <c r="Q202" i="29"/>
  <c r="P305" i="29"/>
  <c r="O520" i="30"/>
  <c r="P68" i="30"/>
  <c r="O296" i="30"/>
  <c r="O176" i="30"/>
  <c r="O176" i="29"/>
  <c r="R113" i="29"/>
  <c r="O353" i="8"/>
  <c r="O76" i="8"/>
  <c r="O104" i="8"/>
  <c r="O106" i="8"/>
  <c r="O102" i="8"/>
  <c r="O318" i="8"/>
  <c r="N560" i="30"/>
  <c r="O132" i="30"/>
  <c r="N301" i="30"/>
  <c r="O85" i="8"/>
  <c r="O87" i="8"/>
  <c r="O337" i="8"/>
  <c r="O89" i="8"/>
  <c r="O91" i="8"/>
  <c r="P130" i="30"/>
  <c r="P146" i="8"/>
  <c r="P130" i="29"/>
  <c r="Q130" i="8"/>
  <c r="N166" i="30"/>
  <c r="O89" i="29"/>
  <c r="O85" i="29"/>
  <c r="O87" i="29"/>
  <c r="O337" i="29"/>
  <c r="Q112" i="30"/>
  <c r="P36" i="30"/>
  <c r="O500" i="30"/>
  <c r="O294" i="30"/>
  <c r="N185" i="30"/>
  <c r="N187" i="30"/>
  <c r="O91" i="29"/>
  <c r="R98" i="29"/>
  <c r="N560" i="29"/>
  <c r="O132" i="29"/>
  <c r="N301" i="29"/>
  <c r="O145" i="30"/>
  <c r="O161" i="8"/>
  <c r="O145" i="29"/>
  <c r="O544" i="8"/>
  <c r="O542" i="8"/>
  <c r="O546" i="8"/>
  <c r="O545" i="8"/>
  <c r="O543" i="8"/>
  <c r="Q129" i="29"/>
  <c r="P36" i="29"/>
  <c r="O500" i="29"/>
  <c r="O294" i="29"/>
  <c r="O356" i="29"/>
  <c r="O108" i="29"/>
  <c r="O554" i="29"/>
  <c r="O556" i="29"/>
  <c r="O552" i="29"/>
  <c r="O555" i="29"/>
  <c r="O553" i="29"/>
  <c r="Q114" i="30"/>
  <c r="N177" i="30"/>
  <c r="N177" i="29"/>
  <c r="N182" i="8"/>
  <c r="N323" i="8"/>
  <c r="N326" i="8"/>
  <c r="R112" i="8"/>
  <c r="P128" i="30"/>
  <c r="Q128" i="8"/>
  <c r="P144" i="8"/>
  <c r="P128" i="29"/>
  <c r="R96" i="30"/>
  <c r="O120" i="30"/>
  <c r="O122" i="30"/>
  <c r="N321" i="30"/>
  <c r="N156" i="30"/>
  <c r="Q129" i="30"/>
  <c r="O520" i="29"/>
  <c r="P68" i="29"/>
  <c r="O296" i="29"/>
  <c r="N358" i="8"/>
  <c r="N140" i="8"/>
  <c r="N153" i="8"/>
  <c r="N155" i="8"/>
  <c r="D582" i="8"/>
  <c r="N149" i="8"/>
  <c r="N151" i="8"/>
  <c r="N341" i="8"/>
  <c r="R113" i="30"/>
  <c r="R114" i="8"/>
  <c r="O118" i="29"/>
  <c r="O319" i="29"/>
  <c r="N550" i="8"/>
  <c r="O116" i="8"/>
  <c r="N300" i="8"/>
  <c r="O146" i="30"/>
  <c r="O162" i="8"/>
  <c r="O146" i="29"/>
  <c r="Q112" i="29"/>
  <c r="R96" i="29"/>
  <c r="O120" i="8"/>
  <c r="O122" i="8"/>
  <c r="O118" i="8"/>
  <c r="O319" i="8"/>
  <c r="N359" i="8"/>
  <c r="N156" i="8"/>
  <c r="N570" i="30"/>
  <c r="O148" i="30"/>
  <c r="N302" i="30"/>
  <c r="Q128" i="29"/>
  <c r="N182" i="29"/>
  <c r="R129" i="29"/>
  <c r="P502" i="30"/>
  <c r="P506" i="30"/>
  <c r="P504" i="30"/>
  <c r="P505" i="30"/>
  <c r="P503" i="30"/>
  <c r="P146" i="30"/>
  <c r="P162" i="8"/>
  <c r="P146" i="29"/>
  <c r="Q146" i="8"/>
  <c r="O136" i="30"/>
  <c r="O138" i="30"/>
  <c r="O520" i="8"/>
  <c r="P68" i="8"/>
  <c r="O296" i="8"/>
  <c r="N322" i="29"/>
  <c r="N172" i="29"/>
  <c r="O356" i="30"/>
  <c r="O108" i="30"/>
  <c r="I178" i="29"/>
  <c r="N183" i="29"/>
  <c r="N343" i="29"/>
  <c r="I178" i="30"/>
  <c r="N183" i="30"/>
  <c r="N343" i="30"/>
  <c r="N183" i="8"/>
  <c r="N343" i="8"/>
  <c r="O123" i="29"/>
  <c r="P177" i="8"/>
  <c r="P161" i="30"/>
  <c r="P161" i="29"/>
  <c r="Q161" i="8"/>
  <c r="O554" i="8"/>
  <c r="O552" i="8"/>
  <c r="O555" i="8"/>
  <c r="O556" i="8"/>
  <c r="O553" i="8"/>
  <c r="P72" i="29"/>
  <c r="P74" i="29"/>
  <c r="P70" i="29"/>
  <c r="P315" i="29"/>
  <c r="P144" i="30"/>
  <c r="P144" i="29"/>
  <c r="P160" i="8"/>
  <c r="Q144" i="8"/>
  <c r="N182" i="30"/>
  <c r="O121" i="29"/>
  <c r="O117" i="29"/>
  <c r="O119" i="29"/>
  <c r="O339" i="29"/>
  <c r="P502" i="29"/>
  <c r="P505" i="29"/>
  <c r="P504" i="29"/>
  <c r="P503" i="29"/>
  <c r="P506" i="29"/>
  <c r="O101" i="8"/>
  <c r="O105" i="8"/>
  <c r="O107" i="8"/>
  <c r="O103" i="8"/>
  <c r="O338" i="8"/>
  <c r="O161" i="30"/>
  <c r="O177" i="8"/>
  <c r="O161" i="29"/>
  <c r="O138" i="29"/>
  <c r="O136" i="29"/>
  <c r="P42" i="30"/>
  <c r="P40" i="30"/>
  <c r="P38" i="30"/>
  <c r="P313" i="30"/>
  <c r="Q130" i="30"/>
  <c r="O564" i="30"/>
  <c r="O562" i="30"/>
  <c r="O563" i="30"/>
  <c r="O566" i="30"/>
  <c r="O565" i="30"/>
  <c r="P72" i="30"/>
  <c r="P74" i="30"/>
  <c r="P70" i="30"/>
  <c r="P315" i="30"/>
  <c r="Q205" i="29"/>
  <c r="Q415" i="29"/>
  <c r="Q204" i="29"/>
  <c r="Q324" i="29"/>
  <c r="Q414" i="29"/>
  <c r="O355" i="30"/>
  <c r="O92" i="30"/>
  <c r="N570" i="29"/>
  <c r="O148" i="29"/>
  <c r="N302" i="29"/>
  <c r="Q145" i="30"/>
  <c r="O178" i="8"/>
  <c r="O162" i="30"/>
  <c r="O162" i="29"/>
  <c r="O132" i="8"/>
  <c r="N560" i="8"/>
  <c r="N301" i="8"/>
  <c r="P522" i="29"/>
  <c r="P525" i="29"/>
  <c r="P523" i="29"/>
  <c r="P524" i="29"/>
  <c r="P526" i="29"/>
  <c r="O134" i="30"/>
  <c r="O320" i="30"/>
  <c r="O123" i="30"/>
  <c r="R128" i="8"/>
  <c r="R114" i="30"/>
  <c r="O540" i="29"/>
  <c r="P100" i="29"/>
  <c r="O299" i="29"/>
  <c r="P42" i="29"/>
  <c r="P40" i="29"/>
  <c r="P38" i="29"/>
  <c r="P313" i="29"/>
  <c r="O150" i="30"/>
  <c r="O321" i="30"/>
  <c r="O564" i="29"/>
  <c r="O563" i="29"/>
  <c r="O565" i="29"/>
  <c r="O562" i="29"/>
  <c r="O566" i="29"/>
  <c r="O355" i="29"/>
  <c r="O92" i="29"/>
  <c r="N322" i="30"/>
  <c r="N172" i="30"/>
  <c r="R130" i="8"/>
  <c r="O355" i="8"/>
  <c r="O92" i="8"/>
  <c r="O134" i="29"/>
  <c r="O320" i="29"/>
  <c r="P522" i="30"/>
  <c r="P524" i="30"/>
  <c r="P525" i="30"/>
  <c r="P526" i="30"/>
  <c r="P523" i="30"/>
  <c r="Q206" i="8"/>
  <c r="R114" i="29"/>
  <c r="P351" i="8"/>
  <c r="P44" i="8"/>
  <c r="R145" i="8"/>
  <c r="R112" i="29"/>
  <c r="N169" i="8"/>
  <c r="N171" i="8"/>
  <c r="D592" i="8"/>
  <c r="N165" i="8"/>
  <c r="R129" i="30"/>
  <c r="Q128" i="30"/>
  <c r="N327" i="8"/>
  <c r="R112" i="30"/>
  <c r="Q130" i="29"/>
  <c r="Q206" i="30"/>
  <c r="Q145" i="29"/>
  <c r="O121" i="30"/>
  <c r="O117" i="30"/>
  <c r="O119" i="30"/>
  <c r="O339" i="30"/>
  <c r="O357" i="30"/>
  <c r="O124" i="30"/>
  <c r="R202" i="8"/>
  <c r="Q305" i="8"/>
  <c r="O530" i="8"/>
  <c r="P84" i="8"/>
  <c r="O298" i="8"/>
  <c r="O137" i="29"/>
  <c r="O133" i="29"/>
  <c r="O135" i="29"/>
  <c r="O340" i="29"/>
  <c r="O136" i="8"/>
  <c r="O138" i="8"/>
  <c r="O134" i="8"/>
  <c r="O320" i="8"/>
  <c r="O178" i="30"/>
  <c r="O178" i="29"/>
  <c r="P41" i="29"/>
  <c r="P43" i="29"/>
  <c r="P37" i="29"/>
  <c r="P39" i="29"/>
  <c r="P333" i="29"/>
  <c r="R161" i="8"/>
  <c r="P100" i="30"/>
  <c r="O540" i="30"/>
  <c r="O299" i="30"/>
  <c r="O575" i="30"/>
  <c r="O576" i="30"/>
  <c r="O573" i="30"/>
  <c r="O572" i="30"/>
  <c r="O574" i="30"/>
  <c r="R128" i="30"/>
  <c r="P104" i="29"/>
  <c r="P106" i="29"/>
  <c r="P102" i="29"/>
  <c r="P318" i="29"/>
  <c r="Q161" i="29"/>
  <c r="N570" i="8"/>
  <c r="O148" i="8"/>
  <c r="N302" i="8"/>
  <c r="R202" i="30"/>
  <c r="Q305" i="30"/>
  <c r="N360" i="8"/>
  <c r="N172" i="8"/>
  <c r="N185" i="8"/>
  <c r="N187" i="8"/>
  <c r="N181" i="8"/>
  <c r="P73" i="30"/>
  <c r="P75" i="30"/>
  <c r="P71" i="30"/>
  <c r="P335" i="30"/>
  <c r="P69" i="30"/>
  <c r="P84" i="29"/>
  <c r="O530" i="29"/>
  <c r="O298" i="29"/>
  <c r="P542" i="29"/>
  <c r="P544" i="29"/>
  <c r="P546" i="29"/>
  <c r="P543" i="29"/>
  <c r="P545" i="29"/>
  <c r="R145" i="30"/>
  <c r="O574" i="29"/>
  <c r="O576" i="29"/>
  <c r="O572" i="29"/>
  <c r="O575" i="29"/>
  <c r="O573" i="29"/>
  <c r="R130" i="30"/>
  <c r="P43" i="30"/>
  <c r="O139" i="29"/>
  <c r="O177" i="30"/>
  <c r="O177" i="29"/>
  <c r="O356" i="8"/>
  <c r="O108" i="8"/>
  <c r="N323" i="30"/>
  <c r="N326" i="30"/>
  <c r="N188" i="30"/>
  <c r="P176" i="8"/>
  <c r="P160" i="30"/>
  <c r="Q160" i="8"/>
  <c r="P160" i="29"/>
  <c r="Q161" i="30"/>
  <c r="O164" i="29"/>
  <c r="N580" i="29"/>
  <c r="N303" i="29"/>
  <c r="P74" i="8"/>
  <c r="P72" i="8"/>
  <c r="P70" i="8"/>
  <c r="P315" i="8"/>
  <c r="P162" i="30"/>
  <c r="P178" i="8"/>
  <c r="P162" i="29"/>
  <c r="Q162" i="8"/>
  <c r="P39" i="30"/>
  <c r="P333" i="30"/>
  <c r="P37" i="30"/>
  <c r="P41" i="30"/>
  <c r="P500" i="8"/>
  <c r="Q36" i="8"/>
  <c r="P294" i="8"/>
  <c r="N580" i="30"/>
  <c r="N303" i="30"/>
  <c r="O164" i="30"/>
  <c r="P84" i="30"/>
  <c r="O530" i="30"/>
  <c r="O298" i="30"/>
  <c r="O357" i="29"/>
  <c r="O124" i="29"/>
  <c r="R144" i="8"/>
  <c r="Q144" i="30"/>
  <c r="P73" i="29"/>
  <c r="P75" i="29"/>
  <c r="P69" i="29"/>
  <c r="P71" i="29"/>
  <c r="P335" i="29"/>
  <c r="O154" i="29"/>
  <c r="O152" i="29"/>
  <c r="Q206" i="29"/>
  <c r="O137" i="30"/>
  <c r="O139" i="30"/>
  <c r="O133" i="30"/>
  <c r="O135" i="30"/>
  <c r="O340" i="30"/>
  <c r="O166" i="29"/>
  <c r="O322" i="29"/>
  <c r="Q146" i="29"/>
  <c r="R128" i="29"/>
  <c r="O150" i="29"/>
  <c r="O321" i="29"/>
  <c r="R145" i="29"/>
  <c r="R130" i="29"/>
  <c r="O562" i="8"/>
  <c r="O565" i="8"/>
  <c r="O566" i="8"/>
  <c r="O563" i="8"/>
  <c r="O564" i="8"/>
  <c r="Q144" i="29"/>
  <c r="O117" i="8"/>
  <c r="O119" i="8"/>
  <c r="O339" i="8"/>
  <c r="O121" i="8"/>
  <c r="O123" i="8"/>
  <c r="P177" i="30"/>
  <c r="P177" i="29"/>
  <c r="Q177" i="8"/>
  <c r="N345" i="29"/>
  <c r="P522" i="8"/>
  <c r="P523" i="8"/>
  <c r="P524" i="8"/>
  <c r="P525" i="8"/>
  <c r="P526" i="8"/>
  <c r="R146" i="8"/>
  <c r="Q146" i="30"/>
  <c r="N323" i="29"/>
  <c r="N326" i="29"/>
  <c r="N188" i="29"/>
  <c r="O152" i="30"/>
  <c r="O154" i="30"/>
  <c r="O180" i="29"/>
  <c r="N304" i="29"/>
  <c r="N590" i="29"/>
  <c r="R177" i="8"/>
  <c r="R146" i="29"/>
  <c r="R146" i="30"/>
  <c r="Q177" i="29"/>
  <c r="O357" i="8"/>
  <c r="O124" i="8"/>
  <c r="R144" i="30"/>
  <c r="O550" i="29"/>
  <c r="P116" i="29"/>
  <c r="O300" i="29"/>
  <c r="P90" i="30"/>
  <c r="P88" i="30"/>
  <c r="P86" i="30"/>
  <c r="P317" i="30"/>
  <c r="O584" i="30"/>
  <c r="O585" i="30"/>
  <c r="O583" i="30"/>
  <c r="O582" i="30"/>
  <c r="O586" i="30"/>
  <c r="P351" i="30"/>
  <c r="P44" i="30"/>
  <c r="Q162" i="29"/>
  <c r="Q160" i="30"/>
  <c r="O540" i="8"/>
  <c r="P100" i="8"/>
  <c r="O299" i="8"/>
  <c r="O182" i="30"/>
  <c r="O323" i="30"/>
  <c r="P353" i="30"/>
  <c r="P76" i="30"/>
  <c r="R161" i="29"/>
  <c r="P542" i="30"/>
  <c r="P544" i="30"/>
  <c r="P546" i="30"/>
  <c r="P543" i="30"/>
  <c r="P545" i="30"/>
  <c r="R204" i="8"/>
  <c r="R324" i="8"/>
  <c r="R205" i="8"/>
  <c r="R415" i="8"/>
  <c r="R414" i="8"/>
  <c r="O155" i="30"/>
  <c r="Q177" i="30"/>
  <c r="R144" i="29"/>
  <c r="O137" i="8"/>
  <c r="O135" i="8"/>
  <c r="O340" i="8"/>
  <c r="O133" i="8"/>
  <c r="O358" i="30"/>
  <c r="O140" i="30"/>
  <c r="O155" i="29"/>
  <c r="P353" i="29"/>
  <c r="P76" i="29"/>
  <c r="Q160" i="29"/>
  <c r="P176" i="30"/>
  <c r="P176" i="29"/>
  <c r="Q176" i="8"/>
  <c r="O153" i="29"/>
  <c r="O149" i="29"/>
  <c r="O151" i="29"/>
  <c r="O341" i="29"/>
  <c r="P532" i="29"/>
  <c r="P535" i="29"/>
  <c r="P536" i="29"/>
  <c r="P533" i="29"/>
  <c r="P534" i="29"/>
  <c r="N361" i="8"/>
  <c r="N188" i="8"/>
  <c r="O153" i="30"/>
  <c r="O149" i="30"/>
  <c r="O151" i="30"/>
  <c r="O341" i="30"/>
  <c r="P104" i="30"/>
  <c r="P106" i="30"/>
  <c r="P102" i="30"/>
  <c r="P318" i="30"/>
  <c r="P351" i="29"/>
  <c r="P44" i="29"/>
  <c r="O139" i="8"/>
  <c r="P88" i="8"/>
  <c r="P90" i="8"/>
  <c r="P86" i="8"/>
  <c r="P317" i="8"/>
  <c r="O168" i="30"/>
  <c r="O170" i="30"/>
  <c r="Q40" i="8"/>
  <c r="Q42" i="8"/>
  <c r="Q38" i="8"/>
  <c r="Q313" i="8"/>
  <c r="P178" i="30"/>
  <c r="P178" i="29"/>
  <c r="Q178" i="8"/>
  <c r="O583" i="29"/>
  <c r="O584" i="29"/>
  <c r="O582" i="29"/>
  <c r="O585" i="29"/>
  <c r="O586" i="29"/>
  <c r="R161" i="30"/>
  <c r="R160" i="8"/>
  <c r="N590" i="30"/>
  <c r="O180" i="30"/>
  <c r="N304" i="30"/>
  <c r="P88" i="29"/>
  <c r="P90" i="29"/>
  <c r="P86" i="29"/>
  <c r="P317" i="29"/>
  <c r="O152" i="8"/>
  <c r="O154" i="8"/>
  <c r="O150" i="8"/>
  <c r="O321" i="8"/>
  <c r="O358" i="29"/>
  <c r="O140" i="29"/>
  <c r="P532" i="8"/>
  <c r="P535" i="8"/>
  <c r="P534" i="8"/>
  <c r="P533" i="8"/>
  <c r="P536" i="8"/>
  <c r="N327" i="29"/>
  <c r="P73" i="8"/>
  <c r="P75" i="8"/>
  <c r="P69" i="8"/>
  <c r="P71" i="8"/>
  <c r="P335" i="8"/>
  <c r="O166" i="30"/>
  <c r="O322" i="30"/>
  <c r="R202" i="29"/>
  <c r="Q305" i="29"/>
  <c r="P532" i="30"/>
  <c r="P533" i="30"/>
  <c r="P534" i="30"/>
  <c r="P536" i="30"/>
  <c r="P535" i="30"/>
  <c r="Q502" i="8"/>
  <c r="Q503" i="8"/>
  <c r="Q504" i="8"/>
  <c r="Q505" i="8"/>
  <c r="Q506" i="8"/>
  <c r="R162" i="8"/>
  <c r="Q162" i="30"/>
  <c r="O168" i="29"/>
  <c r="O170" i="29"/>
  <c r="N327" i="30"/>
  <c r="O182" i="29"/>
  <c r="O323" i="29"/>
  <c r="P105" i="29"/>
  <c r="P107" i="29"/>
  <c r="P103" i="29"/>
  <c r="P338" i="29"/>
  <c r="P101" i="29"/>
  <c r="N580" i="8"/>
  <c r="O164" i="8"/>
  <c r="N303" i="8"/>
  <c r="R204" i="30"/>
  <c r="R324" i="30"/>
  <c r="R205" i="30"/>
  <c r="R415" i="30"/>
  <c r="R414" i="30"/>
  <c r="O573" i="8"/>
  <c r="O576" i="8"/>
  <c r="O572" i="8"/>
  <c r="O575" i="8"/>
  <c r="O574" i="8"/>
  <c r="O550" i="30"/>
  <c r="P116" i="30"/>
  <c r="O300" i="30"/>
  <c r="O168" i="8"/>
  <c r="O170" i="8"/>
  <c r="O166" i="8"/>
  <c r="O322" i="8"/>
  <c r="Q41" i="8"/>
  <c r="Q43" i="8"/>
  <c r="Q39" i="8"/>
  <c r="Q333" i="8"/>
  <c r="Q37" i="8"/>
  <c r="P353" i="8"/>
  <c r="P76" i="8"/>
  <c r="P120" i="30"/>
  <c r="P122" i="30"/>
  <c r="P118" i="30"/>
  <c r="P319" i="30"/>
  <c r="R206" i="30"/>
  <c r="P356" i="29"/>
  <c r="P108" i="29"/>
  <c r="R162" i="30"/>
  <c r="O560" i="29"/>
  <c r="P132" i="29"/>
  <c r="O301" i="29"/>
  <c r="O593" i="30"/>
  <c r="O592" i="30"/>
  <c r="O596" i="30"/>
  <c r="O594" i="30"/>
  <c r="O595" i="30"/>
  <c r="Q178" i="29"/>
  <c r="P91" i="8"/>
  <c r="P500" i="29"/>
  <c r="Q36" i="29"/>
  <c r="P294" i="29"/>
  <c r="P89" i="29"/>
  <c r="P91" i="29"/>
  <c r="P87" i="29"/>
  <c r="P337" i="29"/>
  <c r="P85" i="29"/>
  <c r="O359" i="29"/>
  <c r="O156" i="29"/>
  <c r="P132" i="30"/>
  <c r="O560" i="30"/>
  <c r="O301" i="30"/>
  <c r="R177" i="30"/>
  <c r="R206" i="8"/>
  <c r="R160" i="30"/>
  <c r="P500" i="30"/>
  <c r="Q36" i="30"/>
  <c r="P294" i="30"/>
  <c r="P116" i="8"/>
  <c r="O550" i="8"/>
  <c r="O300" i="8"/>
  <c r="O184" i="29"/>
  <c r="O186" i="29"/>
  <c r="P552" i="30"/>
  <c r="P555" i="30"/>
  <c r="P553" i="30"/>
  <c r="P556" i="30"/>
  <c r="P554" i="30"/>
  <c r="Q178" i="30"/>
  <c r="N590" i="8"/>
  <c r="N304" i="8"/>
  <c r="O180" i="8"/>
  <c r="Q176" i="29"/>
  <c r="Q68" i="29"/>
  <c r="P520" i="29"/>
  <c r="P296" i="29"/>
  <c r="P520" i="30"/>
  <c r="Q68" i="30"/>
  <c r="P296" i="30"/>
  <c r="R205" i="29"/>
  <c r="R415" i="29"/>
  <c r="R204" i="29"/>
  <c r="R324" i="29"/>
  <c r="R414" i="29"/>
  <c r="R178" i="8"/>
  <c r="Q176" i="30"/>
  <c r="P105" i="30"/>
  <c r="P107" i="30"/>
  <c r="P103" i="30"/>
  <c r="P338" i="30"/>
  <c r="P101" i="30"/>
  <c r="P106" i="8"/>
  <c r="P104" i="8"/>
  <c r="P102" i="8"/>
  <c r="P318" i="8"/>
  <c r="P122" i="29"/>
  <c r="P120" i="29"/>
  <c r="P118" i="29"/>
  <c r="P319" i="29"/>
  <c r="R177" i="29"/>
  <c r="O594" i="29"/>
  <c r="O593" i="29"/>
  <c r="O595" i="29"/>
  <c r="O592" i="29"/>
  <c r="O596" i="29"/>
  <c r="O149" i="8"/>
  <c r="O153" i="8"/>
  <c r="O155" i="8"/>
  <c r="O151" i="8"/>
  <c r="O341" i="8"/>
  <c r="O582" i="8"/>
  <c r="O585" i="8"/>
  <c r="O583" i="8"/>
  <c r="O584" i="8"/>
  <c r="O586" i="8"/>
  <c r="P89" i="30"/>
  <c r="P91" i="30"/>
  <c r="P85" i="30"/>
  <c r="P87" i="30"/>
  <c r="P337" i="30"/>
  <c r="P89" i="8"/>
  <c r="P87" i="8"/>
  <c r="P337" i="8"/>
  <c r="P85" i="8"/>
  <c r="O184" i="30"/>
  <c r="O186" i="30"/>
  <c r="O169" i="29"/>
  <c r="O171" i="29"/>
  <c r="O165" i="29"/>
  <c r="O167" i="29"/>
  <c r="O342" i="29"/>
  <c r="O359" i="30"/>
  <c r="O156" i="30"/>
  <c r="R176" i="8"/>
  <c r="R160" i="29"/>
  <c r="O358" i="8"/>
  <c r="O140" i="8"/>
  <c r="P542" i="8"/>
  <c r="P546" i="8"/>
  <c r="P545" i="8"/>
  <c r="P544" i="8"/>
  <c r="P543" i="8"/>
  <c r="R162" i="29"/>
  <c r="O169" i="30"/>
  <c r="O171" i="30"/>
  <c r="O165" i="30"/>
  <c r="O167" i="30"/>
  <c r="O342" i="30"/>
  <c r="P552" i="29"/>
  <c r="P554" i="29"/>
  <c r="P555" i="29"/>
  <c r="P556" i="29"/>
  <c r="P553" i="29"/>
  <c r="P355" i="30"/>
  <c r="P92" i="30"/>
  <c r="Q72" i="30"/>
  <c r="Q74" i="30"/>
  <c r="Q70" i="30"/>
  <c r="Q315" i="30"/>
  <c r="R176" i="29"/>
  <c r="R178" i="30"/>
  <c r="Q502" i="29"/>
  <c r="Q504" i="29"/>
  <c r="Q505" i="29"/>
  <c r="Q506" i="29"/>
  <c r="Q503" i="29"/>
  <c r="P138" i="29"/>
  <c r="P136" i="29"/>
  <c r="P134" i="29"/>
  <c r="P320" i="29"/>
  <c r="P105" i="8"/>
  <c r="P101" i="8"/>
  <c r="P103" i="8"/>
  <c r="P338" i="8"/>
  <c r="O360" i="29"/>
  <c r="O172" i="29"/>
  <c r="O185" i="29"/>
  <c r="O181" i="29"/>
  <c r="O183" i="29"/>
  <c r="O343" i="29"/>
  <c r="R206" i="29"/>
  <c r="Q522" i="30"/>
  <c r="Q526" i="30"/>
  <c r="Q525" i="30"/>
  <c r="Q523" i="30"/>
  <c r="Q524" i="30"/>
  <c r="P552" i="8"/>
  <c r="P555" i="8"/>
  <c r="P553" i="8"/>
  <c r="P556" i="8"/>
  <c r="P554" i="8"/>
  <c r="P148" i="29"/>
  <c r="O570" i="29"/>
  <c r="O302" i="29"/>
  <c r="P562" i="29"/>
  <c r="P564" i="29"/>
  <c r="P563" i="29"/>
  <c r="P566" i="29"/>
  <c r="P565" i="29"/>
  <c r="R305" i="30"/>
  <c r="P148" i="30"/>
  <c r="O570" i="30"/>
  <c r="O302" i="30"/>
  <c r="O169" i="8"/>
  <c r="O171" i="8"/>
  <c r="O165" i="8"/>
  <c r="O167" i="8"/>
  <c r="O342" i="8"/>
  <c r="P356" i="30"/>
  <c r="P108" i="30"/>
  <c r="Q74" i="29"/>
  <c r="Q72" i="29"/>
  <c r="Q70" i="29"/>
  <c r="Q315" i="29"/>
  <c r="P121" i="30"/>
  <c r="P119" i="30"/>
  <c r="P339" i="30"/>
  <c r="P117" i="30"/>
  <c r="O187" i="29"/>
  <c r="P122" i="8"/>
  <c r="P120" i="8"/>
  <c r="P118" i="8"/>
  <c r="P319" i="8"/>
  <c r="Q502" i="30"/>
  <c r="Q506" i="30"/>
  <c r="Q505" i="30"/>
  <c r="Q504" i="30"/>
  <c r="Q503" i="30"/>
  <c r="O360" i="30"/>
  <c r="O172" i="30"/>
  <c r="P132" i="8"/>
  <c r="O560" i="8"/>
  <c r="O301" i="8"/>
  <c r="P355" i="8"/>
  <c r="P92" i="8"/>
  <c r="P107" i="8"/>
  <c r="P138" i="30"/>
  <c r="P136" i="30"/>
  <c r="P134" i="30"/>
  <c r="P320" i="30"/>
  <c r="Q522" i="29"/>
  <c r="Q523" i="29"/>
  <c r="Q525" i="29"/>
  <c r="Q524" i="29"/>
  <c r="Q526" i="29"/>
  <c r="O184" i="8"/>
  <c r="O186" i="8"/>
  <c r="O182" i="8"/>
  <c r="O323" i="8"/>
  <c r="Q42" i="30"/>
  <c r="Q40" i="30"/>
  <c r="Q38" i="30"/>
  <c r="Q313" i="30"/>
  <c r="P123" i="30"/>
  <c r="P520" i="8"/>
  <c r="Q68" i="8"/>
  <c r="P296" i="8"/>
  <c r="P121" i="29"/>
  <c r="P117" i="29"/>
  <c r="P119" i="29"/>
  <c r="P339" i="29"/>
  <c r="O359" i="8"/>
  <c r="O156" i="8"/>
  <c r="P123" i="29"/>
  <c r="R176" i="30"/>
  <c r="O594" i="8"/>
  <c r="O592" i="8"/>
  <c r="O595" i="8"/>
  <c r="O593" i="8"/>
  <c r="O596" i="8"/>
  <c r="R305" i="8"/>
  <c r="P562" i="30"/>
  <c r="P564" i="30"/>
  <c r="P565" i="30"/>
  <c r="P566" i="30"/>
  <c r="P563" i="30"/>
  <c r="P355" i="29"/>
  <c r="P92" i="29"/>
  <c r="Q42" i="29"/>
  <c r="Q40" i="29"/>
  <c r="Q38" i="29"/>
  <c r="Q313" i="29"/>
  <c r="R178" i="29"/>
  <c r="O185" i="30"/>
  <c r="O187" i="30"/>
  <c r="O181" i="30"/>
  <c r="O183" i="30"/>
  <c r="O343" i="30"/>
  <c r="P540" i="29"/>
  <c r="Q100" i="29"/>
  <c r="P299" i="29"/>
  <c r="Q351" i="8"/>
  <c r="Q44" i="8"/>
  <c r="P357" i="29"/>
  <c r="P124" i="29"/>
  <c r="Q106" i="29"/>
  <c r="Q104" i="29"/>
  <c r="Q102" i="29"/>
  <c r="Q318" i="29"/>
  <c r="Q73" i="29"/>
  <c r="Q69" i="29"/>
  <c r="Q71" i="29"/>
  <c r="Q335" i="29"/>
  <c r="P136" i="8"/>
  <c r="P138" i="8"/>
  <c r="P134" i="8"/>
  <c r="P320" i="8"/>
  <c r="P572" i="30"/>
  <c r="P574" i="30"/>
  <c r="P575" i="30"/>
  <c r="P576" i="30"/>
  <c r="P573" i="30"/>
  <c r="P152" i="29"/>
  <c r="P154" i="29"/>
  <c r="P150" i="29"/>
  <c r="P321" i="29"/>
  <c r="Q73" i="30"/>
  <c r="Q75" i="30"/>
  <c r="Q69" i="30"/>
  <c r="Q71" i="30"/>
  <c r="Q335" i="30"/>
  <c r="P164" i="29"/>
  <c r="O580" i="29"/>
  <c r="O303" i="29"/>
  <c r="P356" i="8"/>
  <c r="P108" i="8"/>
  <c r="P139" i="29"/>
  <c r="Q500" i="8"/>
  <c r="R36" i="8"/>
  <c r="Q294" i="8"/>
  <c r="Q542" i="29"/>
  <c r="Q545" i="29"/>
  <c r="Q544" i="29"/>
  <c r="Q543" i="29"/>
  <c r="Q546" i="29"/>
  <c r="P137" i="30"/>
  <c r="P139" i="30"/>
  <c r="P135" i="30"/>
  <c r="P340" i="30"/>
  <c r="P133" i="30"/>
  <c r="Q72" i="8"/>
  <c r="Q74" i="8"/>
  <c r="Q70" i="8"/>
  <c r="Q315" i="8"/>
  <c r="P164" i="30"/>
  <c r="O580" i="30"/>
  <c r="O303" i="30"/>
  <c r="Q39" i="30"/>
  <c r="Q333" i="30"/>
  <c r="Q41" i="30"/>
  <c r="Q43" i="30"/>
  <c r="Q37" i="30"/>
  <c r="P123" i="8"/>
  <c r="P357" i="30"/>
  <c r="P124" i="30"/>
  <c r="Q75" i="29"/>
  <c r="P540" i="30"/>
  <c r="Q100" i="30"/>
  <c r="P299" i="30"/>
  <c r="O360" i="8"/>
  <c r="O172" i="8"/>
  <c r="P154" i="30"/>
  <c r="P152" i="30"/>
  <c r="P150" i="30"/>
  <c r="P321" i="30"/>
  <c r="R305" i="29"/>
  <c r="Q39" i="29"/>
  <c r="Q333" i="29"/>
  <c r="Q41" i="29"/>
  <c r="Q43" i="29"/>
  <c r="Q37" i="29"/>
  <c r="O185" i="8"/>
  <c r="O187" i="8"/>
  <c r="O183" i="8"/>
  <c r="O343" i="8"/>
  <c r="O181" i="8"/>
  <c r="Q522" i="8"/>
  <c r="Q523" i="8"/>
  <c r="Q524" i="8"/>
  <c r="Q525" i="8"/>
  <c r="Q526" i="8"/>
  <c r="P137" i="29"/>
  <c r="P135" i="29"/>
  <c r="P340" i="29"/>
  <c r="P133" i="29"/>
  <c r="P530" i="30"/>
  <c r="Q84" i="30"/>
  <c r="P298" i="30"/>
  <c r="O361" i="30"/>
  <c r="O188" i="30"/>
  <c r="Q84" i="29"/>
  <c r="P530" i="29"/>
  <c r="P298" i="29"/>
  <c r="P148" i="8"/>
  <c r="O302" i="8"/>
  <c r="O570" i="8"/>
  <c r="Q84" i="8"/>
  <c r="P530" i="8"/>
  <c r="P298" i="8"/>
  <c r="P562" i="8"/>
  <c r="P563" i="8"/>
  <c r="P564" i="8"/>
  <c r="P565" i="8"/>
  <c r="P566" i="8"/>
  <c r="P572" i="29"/>
  <c r="P575" i="29"/>
  <c r="P576" i="29"/>
  <c r="P574" i="29"/>
  <c r="P573" i="29"/>
  <c r="P121" i="8"/>
  <c r="P119" i="8"/>
  <c r="P339" i="8"/>
  <c r="P117" i="8"/>
  <c r="O361" i="29"/>
  <c r="O188" i="29"/>
  <c r="Q532" i="8"/>
  <c r="Q535" i="8"/>
  <c r="Q536" i="8"/>
  <c r="Q533" i="8"/>
  <c r="Q534" i="8"/>
  <c r="Q90" i="29"/>
  <c r="Q88" i="29"/>
  <c r="Q86" i="29"/>
  <c r="Q317" i="29"/>
  <c r="P358" i="29"/>
  <c r="P140" i="29"/>
  <c r="O361" i="8"/>
  <c r="O188" i="8"/>
  <c r="P155" i="30"/>
  <c r="P582" i="30"/>
  <c r="P583" i="30"/>
  <c r="P586" i="30"/>
  <c r="P584" i="30"/>
  <c r="P585" i="30"/>
  <c r="P137" i="8"/>
  <c r="P133" i="8"/>
  <c r="P135" i="8"/>
  <c r="P340" i="8"/>
  <c r="O590" i="30"/>
  <c r="O304" i="30"/>
  <c r="P180" i="30"/>
  <c r="Q532" i="30"/>
  <c r="Q535" i="30"/>
  <c r="Q533" i="30"/>
  <c r="Q534" i="30"/>
  <c r="Q536" i="30"/>
  <c r="P164" i="8"/>
  <c r="O580" i="8"/>
  <c r="O303" i="8"/>
  <c r="Q542" i="30"/>
  <c r="Q543" i="30"/>
  <c r="Q546" i="30"/>
  <c r="Q544" i="30"/>
  <c r="Q545" i="30"/>
  <c r="P153" i="30"/>
  <c r="P149" i="30"/>
  <c r="P151" i="30"/>
  <c r="P341" i="30"/>
  <c r="P139" i="8"/>
  <c r="Q353" i="29"/>
  <c r="Q76" i="29"/>
  <c r="O590" i="29"/>
  <c r="P180" i="29"/>
  <c r="O304" i="29"/>
  <c r="P572" i="8"/>
  <c r="P573" i="8"/>
  <c r="P574" i="8"/>
  <c r="P576" i="8"/>
  <c r="P575" i="8"/>
  <c r="Q532" i="29"/>
  <c r="Q534" i="29"/>
  <c r="Q533" i="29"/>
  <c r="Q536" i="29"/>
  <c r="Q535" i="29"/>
  <c r="Q351" i="30"/>
  <c r="Q44" i="30"/>
  <c r="Q105" i="29"/>
  <c r="Q107" i="29"/>
  <c r="Q103" i="29"/>
  <c r="Q338" i="29"/>
  <c r="Q101" i="29"/>
  <c r="R42" i="8"/>
  <c r="R40" i="8"/>
  <c r="R38" i="8"/>
  <c r="R313" i="8"/>
  <c r="Q353" i="30"/>
  <c r="Q76" i="30"/>
  <c r="Q351" i="29"/>
  <c r="Q44" i="29"/>
  <c r="Q116" i="30"/>
  <c r="P550" i="30"/>
  <c r="P300" i="30"/>
  <c r="R502" i="8"/>
  <c r="R506" i="8"/>
  <c r="R503" i="8"/>
  <c r="R505" i="8"/>
  <c r="R504" i="8"/>
  <c r="P582" i="29"/>
  <c r="P584" i="29"/>
  <c r="P583" i="29"/>
  <c r="P586" i="29"/>
  <c r="P585" i="29"/>
  <c r="P550" i="29"/>
  <c r="Q116" i="29"/>
  <c r="P300" i="29"/>
  <c r="P357" i="8"/>
  <c r="P124" i="8"/>
  <c r="P153" i="29"/>
  <c r="P155" i="29"/>
  <c r="P151" i="29"/>
  <c r="P341" i="29"/>
  <c r="P149" i="29"/>
  <c r="Q88" i="8"/>
  <c r="Q90" i="8"/>
  <c r="Q86" i="8"/>
  <c r="Q317" i="8"/>
  <c r="P152" i="8"/>
  <c r="P154" i="8"/>
  <c r="P150" i="8"/>
  <c r="P321" i="8"/>
  <c r="Q88" i="30"/>
  <c r="Q90" i="30"/>
  <c r="Q86" i="30"/>
  <c r="Q317" i="30"/>
  <c r="Q73" i="8"/>
  <c r="Q75" i="8"/>
  <c r="Q69" i="8"/>
  <c r="Q71" i="8"/>
  <c r="Q335" i="8"/>
  <c r="Q106" i="30"/>
  <c r="Q104" i="30"/>
  <c r="Q102" i="30"/>
  <c r="Q318" i="30"/>
  <c r="P168" i="30"/>
  <c r="P170" i="30"/>
  <c r="P166" i="30"/>
  <c r="P322" i="30"/>
  <c r="P358" i="30"/>
  <c r="P140" i="30"/>
  <c r="P540" i="8"/>
  <c r="Q100" i="8"/>
  <c r="P299" i="8"/>
  <c r="P168" i="29"/>
  <c r="P170" i="29"/>
  <c r="P166" i="29"/>
  <c r="P322" i="29"/>
  <c r="Q542" i="8"/>
  <c r="Q544" i="8"/>
  <c r="Q543" i="8"/>
  <c r="Q545" i="8"/>
  <c r="Q546" i="8"/>
  <c r="Q353" i="8"/>
  <c r="Q76" i="8"/>
  <c r="P359" i="29"/>
  <c r="P156" i="29"/>
  <c r="Q552" i="29"/>
  <c r="Q555" i="29"/>
  <c r="Q556" i="29"/>
  <c r="Q553" i="29"/>
  <c r="Q554" i="29"/>
  <c r="Q520" i="30"/>
  <c r="R68" i="30"/>
  <c r="Q296" i="30"/>
  <c r="Q500" i="30"/>
  <c r="R36" i="30"/>
  <c r="Q294" i="30"/>
  <c r="Q132" i="30"/>
  <c r="P560" i="30"/>
  <c r="P301" i="30"/>
  <c r="P169" i="29"/>
  <c r="P167" i="29"/>
  <c r="P342" i="29"/>
  <c r="P165" i="29"/>
  <c r="R39" i="8"/>
  <c r="R333" i="8"/>
  <c r="R41" i="8"/>
  <c r="R37" i="8"/>
  <c r="Q120" i="30"/>
  <c r="Q122" i="30"/>
  <c r="Q118" i="30"/>
  <c r="Q319" i="30"/>
  <c r="P592" i="29"/>
  <c r="P593" i="29"/>
  <c r="P594" i="29"/>
  <c r="P596" i="29"/>
  <c r="P595" i="29"/>
  <c r="P582" i="8"/>
  <c r="P585" i="8"/>
  <c r="P583" i="8"/>
  <c r="P586" i="8"/>
  <c r="P584" i="8"/>
  <c r="P186" i="30"/>
  <c r="P184" i="30"/>
  <c r="P182" i="30"/>
  <c r="P323" i="30"/>
  <c r="P358" i="8"/>
  <c r="P140" i="8"/>
  <c r="Q91" i="29"/>
  <c r="Q104" i="8"/>
  <c r="Q106" i="8"/>
  <c r="Q102" i="8"/>
  <c r="Q318" i="8"/>
  <c r="Q91" i="8"/>
  <c r="P550" i="8"/>
  <c r="P300" i="8"/>
  <c r="Q116" i="8"/>
  <c r="Q120" i="29"/>
  <c r="Q122" i="29"/>
  <c r="Q118" i="29"/>
  <c r="Q319" i="29"/>
  <c r="R36" i="29"/>
  <c r="Q500" i="29"/>
  <c r="Q294" i="29"/>
  <c r="Q356" i="29"/>
  <c r="Q108" i="29"/>
  <c r="P153" i="8"/>
  <c r="P155" i="8"/>
  <c r="P149" i="8"/>
  <c r="P151" i="8"/>
  <c r="P341" i="8"/>
  <c r="P168" i="8"/>
  <c r="P170" i="8"/>
  <c r="P166" i="8"/>
  <c r="P322" i="8"/>
  <c r="P560" i="29"/>
  <c r="Q132" i="29"/>
  <c r="P301" i="29"/>
  <c r="Q105" i="30"/>
  <c r="Q107" i="30"/>
  <c r="Q103" i="30"/>
  <c r="Q338" i="30"/>
  <c r="Q101" i="30"/>
  <c r="Q89" i="30"/>
  <c r="Q91" i="30"/>
  <c r="Q87" i="30"/>
  <c r="Q337" i="30"/>
  <c r="Q85" i="30"/>
  <c r="P592" i="30"/>
  <c r="P595" i="30"/>
  <c r="P594" i="30"/>
  <c r="P596" i="30"/>
  <c r="P593" i="30"/>
  <c r="P171" i="29"/>
  <c r="Q552" i="30"/>
  <c r="Q554" i="30"/>
  <c r="Q555" i="30"/>
  <c r="Q553" i="30"/>
  <c r="Q556" i="30"/>
  <c r="R43" i="8"/>
  <c r="Q89" i="29"/>
  <c r="Q85" i="29"/>
  <c r="Q87" i="29"/>
  <c r="Q337" i="29"/>
  <c r="P186" i="29"/>
  <c r="P184" i="29"/>
  <c r="P182" i="29"/>
  <c r="P323" i="29"/>
  <c r="Q520" i="29"/>
  <c r="R68" i="29"/>
  <c r="Q296" i="29"/>
  <c r="P359" i="30"/>
  <c r="P156" i="30"/>
  <c r="P169" i="30"/>
  <c r="P171" i="30"/>
  <c r="P167" i="30"/>
  <c r="P342" i="30"/>
  <c r="P165" i="30"/>
  <c r="O590" i="8"/>
  <c r="P180" i="8"/>
  <c r="O304" i="8"/>
  <c r="Q89" i="8"/>
  <c r="Q85" i="8"/>
  <c r="Q87" i="8"/>
  <c r="Q337" i="8"/>
  <c r="Q355" i="8"/>
  <c r="Q92" i="8"/>
  <c r="P592" i="8"/>
  <c r="P594" i="8"/>
  <c r="P595" i="8"/>
  <c r="P593" i="8"/>
  <c r="P596" i="8"/>
  <c r="Q355" i="29"/>
  <c r="Q92" i="29"/>
  <c r="P570" i="30"/>
  <c r="Q148" i="30"/>
  <c r="P302" i="30"/>
  <c r="R522" i="29"/>
  <c r="R525" i="29"/>
  <c r="R526" i="29"/>
  <c r="R523" i="29"/>
  <c r="R524" i="29"/>
  <c r="Q121" i="30"/>
  <c r="Q117" i="30"/>
  <c r="Q119" i="30"/>
  <c r="Q339" i="30"/>
  <c r="Q355" i="30"/>
  <c r="Q92" i="30"/>
  <c r="Q356" i="30"/>
  <c r="Q108" i="30"/>
  <c r="R351" i="8"/>
  <c r="R44" i="8"/>
  <c r="Q562" i="30"/>
  <c r="Q565" i="30"/>
  <c r="Q563" i="30"/>
  <c r="Q566" i="30"/>
  <c r="Q564" i="30"/>
  <c r="R502" i="30"/>
  <c r="R503" i="30"/>
  <c r="R504" i="30"/>
  <c r="R505" i="30"/>
  <c r="R506" i="30"/>
  <c r="P186" i="8"/>
  <c r="P184" i="8"/>
  <c r="P182" i="8"/>
  <c r="P323" i="8"/>
  <c r="P185" i="30"/>
  <c r="P183" i="30"/>
  <c r="P343" i="30"/>
  <c r="P181" i="30"/>
  <c r="P359" i="8"/>
  <c r="P156" i="8"/>
  <c r="Q540" i="29"/>
  <c r="R100" i="29"/>
  <c r="Q299" i="29"/>
  <c r="R502" i="29"/>
  <c r="R503" i="29"/>
  <c r="R504" i="29"/>
  <c r="R506" i="29"/>
  <c r="R505" i="29"/>
  <c r="Q552" i="8"/>
  <c r="Q554" i="8"/>
  <c r="Q556" i="8"/>
  <c r="Q553" i="8"/>
  <c r="Q555" i="8"/>
  <c r="P169" i="8"/>
  <c r="P165" i="8"/>
  <c r="P167" i="8"/>
  <c r="P342" i="8"/>
  <c r="Q136" i="30"/>
  <c r="Q138" i="30"/>
  <c r="Q134" i="30"/>
  <c r="Q320" i="30"/>
  <c r="Q121" i="29"/>
  <c r="Q123" i="29"/>
  <c r="Q119" i="29"/>
  <c r="Q339" i="29"/>
  <c r="Q117" i="29"/>
  <c r="P570" i="29"/>
  <c r="Q148" i="29"/>
  <c r="P302" i="29"/>
  <c r="P187" i="29"/>
  <c r="Q136" i="29"/>
  <c r="Q138" i="29"/>
  <c r="Q134" i="29"/>
  <c r="Q320" i="29"/>
  <c r="R40" i="29"/>
  <c r="R42" i="29"/>
  <c r="R38" i="29"/>
  <c r="R313" i="29"/>
  <c r="Q107" i="8"/>
  <c r="P560" i="8"/>
  <c r="Q132" i="8"/>
  <c r="P301" i="8"/>
  <c r="P187" i="30"/>
  <c r="R74" i="30"/>
  <c r="R72" i="30"/>
  <c r="R70" i="30"/>
  <c r="R315" i="30"/>
  <c r="P360" i="30"/>
  <c r="P172" i="30"/>
  <c r="R74" i="29"/>
  <c r="R72" i="29"/>
  <c r="R70" i="29"/>
  <c r="R315" i="29"/>
  <c r="Q562" i="29"/>
  <c r="Q563" i="29"/>
  <c r="Q564" i="29"/>
  <c r="Q565" i="29"/>
  <c r="Q566" i="29"/>
  <c r="P171" i="8"/>
  <c r="Q122" i="8"/>
  <c r="Q120" i="8"/>
  <c r="Q118" i="8"/>
  <c r="Q319" i="8"/>
  <c r="P185" i="29"/>
  <c r="P181" i="29"/>
  <c r="P183" i="29"/>
  <c r="P343" i="29"/>
  <c r="Q123" i="30"/>
  <c r="P360" i="29"/>
  <c r="P172" i="29"/>
  <c r="R40" i="30"/>
  <c r="R42" i="30"/>
  <c r="R38" i="30"/>
  <c r="R313" i="30"/>
  <c r="R522" i="30"/>
  <c r="R526" i="30"/>
  <c r="R525" i="30"/>
  <c r="R523" i="30"/>
  <c r="R524" i="30"/>
  <c r="Q520" i="8"/>
  <c r="R68" i="8"/>
  <c r="Q296" i="8"/>
  <c r="Q105" i="8"/>
  <c r="Q103" i="8"/>
  <c r="Q338" i="8"/>
  <c r="Q101" i="8"/>
  <c r="Q138" i="8"/>
  <c r="Q136" i="8"/>
  <c r="Q134" i="8"/>
  <c r="Q320" i="8"/>
  <c r="R522" i="8"/>
  <c r="R524" i="8"/>
  <c r="R523" i="8"/>
  <c r="R525" i="8"/>
  <c r="R526" i="8"/>
  <c r="Q572" i="29"/>
  <c r="Q574" i="29"/>
  <c r="Q575" i="29"/>
  <c r="Q573" i="29"/>
  <c r="Q576" i="29"/>
  <c r="P360" i="8"/>
  <c r="P172" i="8"/>
  <c r="R37" i="29"/>
  <c r="R41" i="29"/>
  <c r="R43" i="29"/>
  <c r="R39" i="29"/>
  <c r="R333" i="29"/>
  <c r="R104" i="29"/>
  <c r="R106" i="29"/>
  <c r="R102" i="29"/>
  <c r="R318" i="29"/>
  <c r="R41" i="30"/>
  <c r="R37" i="30"/>
  <c r="R39" i="30"/>
  <c r="R333" i="30"/>
  <c r="R294" i="8"/>
  <c r="R500" i="8"/>
  <c r="Q530" i="30"/>
  <c r="R84" i="30"/>
  <c r="Q298" i="30"/>
  <c r="Q154" i="30"/>
  <c r="Q152" i="30"/>
  <c r="Q150" i="30"/>
  <c r="Q321" i="30"/>
  <c r="Q530" i="8"/>
  <c r="R84" i="8"/>
  <c r="Q298" i="8"/>
  <c r="R73" i="30"/>
  <c r="R69" i="30"/>
  <c r="R71" i="30"/>
  <c r="R335" i="30"/>
  <c r="R43" i="30"/>
  <c r="Q137" i="29"/>
  <c r="Q139" i="29"/>
  <c r="Q133" i="29"/>
  <c r="Q135" i="29"/>
  <c r="Q340" i="29"/>
  <c r="R75" i="29"/>
  <c r="Q357" i="29"/>
  <c r="Q124" i="29"/>
  <c r="R542" i="29"/>
  <c r="R545" i="29"/>
  <c r="R543" i="29"/>
  <c r="R546" i="29"/>
  <c r="R544" i="29"/>
  <c r="P361" i="30"/>
  <c r="P188" i="30"/>
  <c r="Q137" i="30"/>
  <c r="Q139" i="30"/>
  <c r="Q133" i="30"/>
  <c r="Q135" i="30"/>
  <c r="Q340" i="30"/>
  <c r="Q572" i="30"/>
  <c r="Q573" i="30"/>
  <c r="Q575" i="30"/>
  <c r="Q574" i="30"/>
  <c r="Q576" i="30"/>
  <c r="P185" i="8"/>
  <c r="P187" i="8"/>
  <c r="P183" i="8"/>
  <c r="P343" i="8"/>
  <c r="P181" i="8"/>
  <c r="P580" i="29"/>
  <c r="Q164" i="29"/>
  <c r="P303" i="29"/>
  <c r="Q148" i="8"/>
  <c r="P570" i="8"/>
  <c r="P302" i="8"/>
  <c r="Q540" i="30"/>
  <c r="R100" i="30"/>
  <c r="Q299" i="30"/>
  <c r="R73" i="29"/>
  <c r="R69" i="29"/>
  <c r="R71" i="29"/>
  <c r="R335" i="29"/>
  <c r="Q530" i="29"/>
  <c r="Q298" i="29"/>
  <c r="R84" i="29"/>
  <c r="Q356" i="8"/>
  <c r="Q108" i="8"/>
  <c r="R72" i="8"/>
  <c r="R74" i="8"/>
  <c r="R70" i="8"/>
  <c r="R315" i="8"/>
  <c r="P361" i="29"/>
  <c r="P188" i="29"/>
  <c r="P580" i="30"/>
  <c r="Q164" i="30"/>
  <c r="P303" i="30"/>
  <c r="R75" i="30"/>
  <c r="Q562" i="8"/>
  <c r="Q563" i="8"/>
  <c r="Q565" i="8"/>
  <c r="Q566" i="8"/>
  <c r="Q564" i="8"/>
  <c r="Q154" i="29"/>
  <c r="Q152" i="29"/>
  <c r="Q150" i="29"/>
  <c r="Q321" i="29"/>
  <c r="Q121" i="8"/>
  <c r="Q123" i="8"/>
  <c r="Q117" i="8"/>
  <c r="Q119" i="8"/>
  <c r="Q339" i="8"/>
  <c r="Q357" i="30"/>
  <c r="Q124" i="30"/>
  <c r="Q572" i="8"/>
  <c r="Q575" i="8"/>
  <c r="Q573" i="8"/>
  <c r="Q576" i="8"/>
  <c r="Q574" i="8"/>
  <c r="Q358" i="30"/>
  <c r="Q140" i="30"/>
  <c r="R105" i="29"/>
  <c r="R107" i="29"/>
  <c r="R101" i="29"/>
  <c r="R103" i="29"/>
  <c r="R338" i="29"/>
  <c r="R353" i="30"/>
  <c r="R76" i="30"/>
  <c r="R532" i="8"/>
  <c r="R533" i="8"/>
  <c r="R536" i="8"/>
  <c r="R534" i="8"/>
  <c r="R535" i="8"/>
  <c r="Q550" i="30"/>
  <c r="R116" i="30"/>
  <c r="Q300" i="30"/>
  <c r="Q137" i="8"/>
  <c r="Q135" i="8"/>
  <c r="Q340" i="8"/>
  <c r="Q133" i="8"/>
  <c r="Q582" i="30"/>
  <c r="Q583" i="30"/>
  <c r="Q584" i="30"/>
  <c r="Q586" i="30"/>
  <c r="Q585" i="30"/>
  <c r="Q540" i="8"/>
  <c r="R100" i="8"/>
  <c r="Q299" i="8"/>
  <c r="R88" i="29"/>
  <c r="R90" i="29"/>
  <c r="R86" i="29"/>
  <c r="R317" i="29"/>
  <c r="R353" i="29"/>
  <c r="R76" i="29"/>
  <c r="R542" i="30"/>
  <c r="R545" i="30"/>
  <c r="R543" i="30"/>
  <c r="R546" i="30"/>
  <c r="R544" i="30"/>
  <c r="P361" i="8"/>
  <c r="P188" i="8"/>
  <c r="Q153" i="30"/>
  <c r="Q155" i="30"/>
  <c r="Q149" i="30"/>
  <c r="Q151" i="30"/>
  <c r="Q341" i="30"/>
  <c r="P590" i="30"/>
  <c r="Q180" i="30"/>
  <c r="P304" i="30"/>
  <c r="R90" i="30"/>
  <c r="R88" i="30"/>
  <c r="R86" i="30"/>
  <c r="R317" i="30"/>
  <c r="R351" i="29"/>
  <c r="R44" i="29"/>
  <c r="Q170" i="29"/>
  <c r="Q168" i="29"/>
  <c r="Q166" i="29"/>
  <c r="Q322" i="29"/>
  <c r="Q358" i="29"/>
  <c r="Q140" i="29"/>
  <c r="R88" i="8"/>
  <c r="R90" i="8"/>
  <c r="R86" i="8"/>
  <c r="R317" i="8"/>
  <c r="R532" i="30"/>
  <c r="R536" i="30"/>
  <c r="R533" i="30"/>
  <c r="R534" i="30"/>
  <c r="R535" i="30"/>
  <c r="P590" i="29"/>
  <c r="Q180" i="29"/>
  <c r="P304" i="29"/>
  <c r="R532" i="29"/>
  <c r="R536" i="29"/>
  <c r="R533" i="29"/>
  <c r="R534" i="29"/>
  <c r="R535" i="29"/>
  <c r="Q582" i="29"/>
  <c r="Q584" i="29"/>
  <c r="Q583" i="29"/>
  <c r="Q586" i="29"/>
  <c r="Q585" i="29"/>
  <c r="Q550" i="29"/>
  <c r="R116" i="29"/>
  <c r="Q300" i="29"/>
  <c r="R351" i="30"/>
  <c r="R44" i="30"/>
  <c r="P580" i="8"/>
  <c r="Q164" i="8"/>
  <c r="P303" i="8"/>
  <c r="Q153" i="29"/>
  <c r="Q155" i="29"/>
  <c r="Q151" i="29"/>
  <c r="Q341" i="29"/>
  <c r="Q149" i="29"/>
  <c r="Q357" i="8"/>
  <c r="Q124" i="8"/>
  <c r="Q170" i="30"/>
  <c r="Q168" i="30"/>
  <c r="Q166" i="30"/>
  <c r="Q322" i="30"/>
  <c r="R75" i="8"/>
  <c r="R104" i="30"/>
  <c r="R106" i="30"/>
  <c r="R102" i="30"/>
  <c r="R318" i="30"/>
  <c r="Q152" i="8"/>
  <c r="Q154" i="8"/>
  <c r="Q150" i="8"/>
  <c r="Q321" i="8"/>
  <c r="R73" i="8"/>
  <c r="R71" i="8"/>
  <c r="R335" i="8"/>
  <c r="R69" i="8"/>
  <c r="Q139" i="8"/>
  <c r="Q155" i="8"/>
  <c r="Q359" i="29"/>
  <c r="Q156" i="29"/>
  <c r="Q592" i="29"/>
  <c r="Q593" i="29"/>
  <c r="Q594" i="29"/>
  <c r="Q596" i="29"/>
  <c r="Q595" i="29"/>
  <c r="Q359" i="30"/>
  <c r="Q156" i="30"/>
  <c r="Q550" i="8"/>
  <c r="Q300" i="8"/>
  <c r="R116" i="8"/>
  <c r="R122" i="29"/>
  <c r="R120" i="29"/>
  <c r="R118" i="29"/>
  <c r="R319" i="29"/>
  <c r="R89" i="29"/>
  <c r="R91" i="29"/>
  <c r="R87" i="29"/>
  <c r="R337" i="29"/>
  <c r="R85" i="29"/>
  <c r="Q592" i="30"/>
  <c r="Q594" i="30"/>
  <c r="Q593" i="30"/>
  <c r="Q595" i="30"/>
  <c r="Q596" i="30"/>
  <c r="Q180" i="8"/>
  <c r="P304" i="8"/>
  <c r="P590" i="8"/>
  <c r="R89" i="8"/>
  <c r="R91" i="8"/>
  <c r="R87" i="8"/>
  <c r="R337" i="8"/>
  <c r="R85" i="8"/>
  <c r="R520" i="30"/>
  <c r="R296" i="30"/>
  <c r="R294" i="30"/>
  <c r="R500" i="30"/>
  <c r="R552" i="29"/>
  <c r="R556" i="29"/>
  <c r="R554" i="29"/>
  <c r="R553" i="29"/>
  <c r="R555" i="29"/>
  <c r="Q184" i="29"/>
  <c r="Q186" i="29"/>
  <c r="Q182" i="29"/>
  <c r="Q323" i="29"/>
  <c r="R89" i="30"/>
  <c r="R87" i="30"/>
  <c r="R337" i="30"/>
  <c r="R85" i="30"/>
  <c r="Q560" i="29"/>
  <c r="Q301" i="29"/>
  <c r="R132" i="29"/>
  <c r="R294" i="29"/>
  <c r="R500" i="29"/>
  <c r="Q169" i="30"/>
  <c r="Q171" i="30"/>
  <c r="Q167" i="30"/>
  <c r="Q342" i="30"/>
  <c r="Q165" i="30"/>
  <c r="Q358" i="8"/>
  <c r="Q140" i="8"/>
  <c r="R120" i="30"/>
  <c r="R122" i="30"/>
  <c r="R118" i="30"/>
  <c r="R319" i="30"/>
  <c r="Q560" i="30"/>
  <c r="R132" i="30"/>
  <c r="Q301" i="30"/>
  <c r="Q168" i="8"/>
  <c r="Q170" i="8"/>
  <c r="Q166" i="8"/>
  <c r="Q322" i="8"/>
  <c r="R91" i="30"/>
  <c r="R105" i="30"/>
  <c r="R107" i="30"/>
  <c r="R101" i="30"/>
  <c r="R103" i="30"/>
  <c r="R338" i="30"/>
  <c r="R104" i="8"/>
  <c r="R106" i="8"/>
  <c r="R102" i="8"/>
  <c r="R318" i="8"/>
  <c r="R552" i="30"/>
  <c r="R556" i="30"/>
  <c r="R555" i="30"/>
  <c r="R553" i="30"/>
  <c r="R554" i="30"/>
  <c r="R353" i="8"/>
  <c r="R76" i="8"/>
  <c r="Q582" i="8"/>
  <c r="Q583" i="8"/>
  <c r="Q585" i="8"/>
  <c r="Q586" i="8"/>
  <c r="Q584" i="8"/>
  <c r="Q169" i="29"/>
  <c r="Q171" i="29"/>
  <c r="Q167" i="29"/>
  <c r="Q342" i="29"/>
  <c r="Q165" i="29"/>
  <c r="Q186" i="30"/>
  <c r="Q184" i="30"/>
  <c r="Q182" i="30"/>
  <c r="Q323" i="30"/>
  <c r="R520" i="29"/>
  <c r="R296" i="29"/>
  <c r="R542" i="8"/>
  <c r="R543" i="8"/>
  <c r="R546" i="8"/>
  <c r="R545" i="8"/>
  <c r="R544" i="8"/>
  <c r="R356" i="29"/>
  <c r="R108" i="29"/>
  <c r="Q153" i="8"/>
  <c r="Q149" i="8"/>
  <c r="Q151" i="8"/>
  <c r="Q341" i="8"/>
  <c r="R296" i="8"/>
  <c r="R520" i="8"/>
  <c r="R107" i="8"/>
  <c r="Q360" i="30"/>
  <c r="Q172" i="30"/>
  <c r="R562" i="29"/>
  <c r="R563" i="29"/>
  <c r="R566" i="29"/>
  <c r="R565" i="29"/>
  <c r="R564" i="29"/>
  <c r="Q570" i="30"/>
  <c r="R148" i="30"/>
  <c r="Q302" i="30"/>
  <c r="R105" i="8"/>
  <c r="R103" i="8"/>
  <c r="R338" i="8"/>
  <c r="R101" i="8"/>
  <c r="R562" i="30"/>
  <c r="R563" i="30"/>
  <c r="R565" i="30"/>
  <c r="R566" i="30"/>
  <c r="R564" i="30"/>
  <c r="R123" i="30"/>
  <c r="R355" i="8"/>
  <c r="R92" i="8"/>
  <c r="Q360" i="29"/>
  <c r="Q172" i="29"/>
  <c r="Q169" i="8"/>
  <c r="Q165" i="8"/>
  <c r="Q167" i="8"/>
  <c r="Q342" i="8"/>
  <c r="R356" i="30"/>
  <c r="R108" i="30"/>
  <c r="R132" i="8"/>
  <c r="Q560" i="8"/>
  <c r="Q301" i="8"/>
  <c r="R136" i="29"/>
  <c r="R138" i="29"/>
  <c r="R134" i="29"/>
  <c r="R320" i="29"/>
  <c r="Q186" i="8"/>
  <c r="Q184" i="8"/>
  <c r="Q182" i="8"/>
  <c r="Q323" i="8"/>
  <c r="R355" i="29"/>
  <c r="R92" i="29"/>
  <c r="Q185" i="29"/>
  <c r="Q187" i="29"/>
  <c r="Q183" i="29"/>
  <c r="Q343" i="29"/>
  <c r="Q181" i="29"/>
  <c r="R121" i="30"/>
  <c r="R119" i="30"/>
  <c r="R339" i="30"/>
  <c r="R117" i="30"/>
  <c r="Q171" i="8"/>
  <c r="R138" i="30"/>
  <c r="R136" i="30"/>
  <c r="R134" i="30"/>
  <c r="R320" i="30"/>
  <c r="R121" i="29"/>
  <c r="R119" i="29"/>
  <c r="R339" i="29"/>
  <c r="R117" i="29"/>
  <c r="Q592" i="8"/>
  <c r="Q595" i="8"/>
  <c r="Q596" i="8"/>
  <c r="Q593" i="8"/>
  <c r="Q594" i="8"/>
  <c r="Q185" i="30"/>
  <c r="Q183" i="30"/>
  <c r="Q343" i="30"/>
  <c r="Q181" i="30"/>
  <c r="Q570" i="29"/>
  <c r="Q302" i="29"/>
  <c r="R148" i="29"/>
  <c r="Q359" i="8"/>
  <c r="Q156" i="8"/>
  <c r="R355" i="30"/>
  <c r="R92" i="30"/>
  <c r="R552" i="8"/>
  <c r="R554" i="8"/>
  <c r="R553" i="8"/>
  <c r="R555" i="8"/>
  <c r="R556" i="8"/>
  <c r="R540" i="29"/>
  <c r="R299" i="29"/>
  <c r="Q187" i="30"/>
  <c r="R123" i="29"/>
  <c r="R122" i="8"/>
  <c r="R120" i="8"/>
  <c r="R118" i="8"/>
  <c r="R319" i="8"/>
  <c r="R121" i="8"/>
  <c r="R117" i="8"/>
  <c r="R119" i="8"/>
  <c r="R339" i="8"/>
  <c r="R148" i="8"/>
  <c r="Q302" i="8"/>
  <c r="Q570" i="8"/>
  <c r="R357" i="30"/>
  <c r="R124" i="30"/>
  <c r="R299" i="30"/>
  <c r="R540" i="30"/>
  <c r="R152" i="29"/>
  <c r="R154" i="29"/>
  <c r="R150" i="29"/>
  <c r="R321" i="29"/>
  <c r="Q360" i="8"/>
  <c r="Q172" i="8"/>
  <c r="R137" i="29"/>
  <c r="R139" i="29"/>
  <c r="R133" i="29"/>
  <c r="R135" i="29"/>
  <c r="R340" i="29"/>
  <c r="Q361" i="29"/>
  <c r="Q188" i="29"/>
  <c r="R298" i="29"/>
  <c r="R530" i="29"/>
  <c r="R562" i="8"/>
  <c r="R565" i="8"/>
  <c r="R564" i="8"/>
  <c r="R563" i="8"/>
  <c r="R566" i="8"/>
  <c r="R137" i="30"/>
  <c r="R139" i="30"/>
  <c r="R135" i="30"/>
  <c r="R340" i="30"/>
  <c r="R133" i="30"/>
  <c r="R152" i="30"/>
  <c r="R154" i="30"/>
  <c r="R150" i="30"/>
  <c r="R321" i="30"/>
  <c r="Q580" i="30"/>
  <c r="Q303" i="30"/>
  <c r="R164" i="30"/>
  <c r="Q185" i="8"/>
  <c r="Q187" i="8"/>
  <c r="Q181" i="8"/>
  <c r="Q183" i="8"/>
  <c r="Q343" i="8"/>
  <c r="R357" i="29"/>
  <c r="R124" i="29"/>
  <c r="R123" i="8"/>
  <c r="Q361" i="30"/>
  <c r="Q188" i="30"/>
  <c r="R298" i="8"/>
  <c r="R530" i="8"/>
  <c r="R298" i="30"/>
  <c r="R530" i="30"/>
  <c r="R572" i="29"/>
  <c r="R576" i="29"/>
  <c r="R575" i="29"/>
  <c r="R573" i="29"/>
  <c r="R574" i="29"/>
  <c r="R138" i="8"/>
  <c r="R136" i="8"/>
  <c r="R134" i="8"/>
  <c r="R320" i="8"/>
  <c r="Q580" i="29"/>
  <c r="Q303" i="29"/>
  <c r="R164" i="29"/>
  <c r="R356" i="8"/>
  <c r="R108" i="8"/>
  <c r="R572" i="30"/>
  <c r="R573" i="30"/>
  <c r="R575" i="30"/>
  <c r="R574" i="30"/>
  <c r="R576" i="30"/>
  <c r="R168" i="29"/>
  <c r="R170" i="29"/>
  <c r="R166" i="29"/>
  <c r="R322" i="29"/>
  <c r="Q361" i="8"/>
  <c r="Q188" i="8"/>
  <c r="R180" i="29"/>
  <c r="Q304" i="29"/>
  <c r="Q590" i="29"/>
  <c r="R300" i="30"/>
  <c r="R550" i="30"/>
  <c r="R153" i="29"/>
  <c r="R155" i="29"/>
  <c r="R149" i="29"/>
  <c r="R151" i="29"/>
  <c r="R341" i="29"/>
  <c r="Q590" i="30"/>
  <c r="Q304" i="30"/>
  <c r="R180" i="30"/>
  <c r="R550" i="29"/>
  <c r="R300" i="29"/>
  <c r="R358" i="30"/>
  <c r="R140" i="30"/>
  <c r="Q580" i="8"/>
  <c r="Q303" i="8"/>
  <c r="R164" i="8"/>
  <c r="R153" i="30"/>
  <c r="R155" i="30"/>
  <c r="R149" i="30"/>
  <c r="R151" i="30"/>
  <c r="R341" i="30"/>
  <c r="R299" i="8"/>
  <c r="R540" i="8"/>
  <c r="R582" i="29"/>
  <c r="R586" i="29"/>
  <c r="R585" i="29"/>
  <c r="R584" i="29"/>
  <c r="R583" i="29"/>
  <c r="R582" i="30"/>
  <c r="R583" i="30"/>
  <c r="R584" i="30"/>
  <c r="R586" i="30"/>
  <c r="R585" i="30"/>
  <c r="R572" i="8"/>
  <c r="R573" i="8"/>
  <c r="R574" i="8"/>
  <c r="R576" i="8"/>
  <c r="R575" i="8"/>
  <c r="R357" i="8"/>
  <c r="R124" i="8"/>
  <c r="R168" i="30"/>
  <c r="R170" i="30"/>
  <c r="R166" i="30"/>
  <c r="R322" i="30"/>
  <c r="R152" i="8"/>
  <c r="R154" i="8"/>
  <c r="R150" i="8"/>
  <c r="R321" i="8"/>
  <c r="R137" i="8"/>
  <c r="R139" i="8"/>
  <c r="R135" i="8"/>
  <c r="R340" i="8"/>
  <c r="R133" i="8"/>
  <c r="R358" i="29"/>
  <c r="R140" i="29"/>
  <c r="R169" i="29"/>
  <c r="R171" i="29"/>
  <c r="R167" i="29"/>
  <c r="R342" i="29"/>
  <c r="R165" i="29"/>
  <c r="R359" i="29"/>
  <c r="R156" i="29"/>
  <c r="R155" i="8"/>
  <c r="R169" i="30"/>
  <c r="R171" i="30"/>
  <c r="R167" i="30"/>
  <c r="R342" i="30"/>
  <c r="R165" i="30"/>
  <c r="R592" i="30"/>
  <c r="R593" i="30"/>
  <c r="R595" i="30"/>
  <c r="R594" i="30"/>
  <c r="R596" i="30"/>
  <c r="R184" i="29"/>
  <c r="R186" i="29"/>
  <c r="R182" i="29"/>
  <c r="R323" i="29"/>
  <c r="Q590" i="8"/>
  <c r="R180" i="8"/>
  <c r="Q304" i="8"/>
  <c r="R184" i="30"/>
  <c r="R186" i="30"/>
  <c r="R182" i="30"/>
  <c r="R323" i="30"/>
  <c r="R592" i="29"/>
  <c r="R593" i="29"/>
  <c r="R594" i="29"/>
  <c r="R596" i="29"/>
  <c r="R595" i="29"/>
  <c r="R168" i="8"/>
  <c r="R170" i="8"/>
  <c r="R166" i="8"/>
  <c r="R322" i="8"/>
  <c r="R301" i="29"/>
  <c r="R560" i="29"/>
  <c r="R358" i="8"/>
  <c r="R140" i="8"/>
  <c r="R300" i="8"/>
  <c r="R550" i="8"/>
  <c r="R153" i="8"/>
  <c r="R151" i="8"/>
  <c r="R341" i="8"/>
  <c r="R149" i="8"/>
  <c r="R359" i="30"/>
  <c r="R156" i="30"/>
  <c r="R582" i="8"/>
  <c r="R586" i="8"/>
  <c r="R584" i="8"/>
  <c r="R585" i="8"/>
  <c r="R583" i="8"/>
  <c r="R301" i="30"/>
  <c r="R560" i="30"/>
  <c r="R185" i="29"/>
  <c r="R183" i="29"/>
  <c r="R343" i="29"/>
  <c r="R181" i="29"/>
  <c r="R184" i="8"/>
  <c r="R186" i="8"/>
  <c r="R182" i="8"/>
  <c r="R323" i="8"/>
  <c r="R359" i="8"/>
  <c r="R156" i="8"/>
  <c r="R592" i="8"/>
  <c r="R593" i="8"/>
  <c r="R594" i="8"/>
  <c r="R595" i="8"/>
  <c r="R596" i="8"/>
  <c r="R360" i="30"/>
  <c r="R172" i="30"/>
  <c r="R360" i="29"/>
  <c r="R172" i="29"/>
  <c r="R302" i="29"/>
  <c r="R570" i="29"/>
  <c r="R302" i="30"/>
  <c r="R570" i="30"/>
  <c r="R187" i="29"/>
  <c r="R169" i="8"/>
  <c r="R171" i="8"/>
  <c r="R167" i="8"/>
  <c r="R342" i="8"/>
  <c r="R165" i="8"/>
  <c r="R301" i="8"/>
  <c r="R560" i="8"/>
  <c r="R185" i="30"/>
  <c r="R187" i="30"/>
  <c r="R181" i="30"/>
  <c r="R183" i="30"/>
  <c r="R343" i="30"/>
  <c r="R361" i="30"/>
  <c r="R188" i="30"/>
  <c r="R580" i="29"/>
  <c r="R303" i="29"/>
  <c r="R302" i="8"/>
  <c r="R570" i="8"/>
  <c r="R185" i="8"/>
  <c r="R183" i="8"/>
  <c r="R343" i="8"/>
  <c r="R181" i="8"/>
  <c r="R361" i="29"/>
  <c r="R188" i="29"/>
  <c r="R360" i="8"/>
  <c r="R172" i="8"/>
  <c r="R303" i="30"/>
  <c r="R580" i="30"/>
  <c r="R187" i="8"/>
  <c r="R361" i="8"/>
  <c r="R188" i="8"/>
  <c r="R304" i="30"/>
  <c r="R590" i="30"/>
  <c r="R580" i="8"/>
  <c r="R303" i="8"/>
  <c r="R304" i="29"/>
  <c r="R590" i="29"/>
  <c r="R304" i="8"/>
  <c r="R590" i="8"/>
  <c r="N24" i="29"/>
  <c r="N30" i="29"/>
  <c r="N46" i="29"/>
  <c r="N62" i="29"/>
  <c r="N78" i="29"/>
  <c r="N94" i="29"/>
  <c r="N110" i="29"/>
  <c r="N126" i="29"/>
  <c r="N142" i="29"/>
  <c r="Q24" i="29"/>
  <c r="Q30" i="29"/>
  <c r="Q46" i="29"/>
  <c r="Q62" i="29"/>
  <c r="Q78" i="29"/>
  <c r="Q94" i="29"/>
  <c r="Q110" i="29"/>
  <c r="Q126" i="29"/>
  <c r="Q142" i="29"/>
  <c r="R24" i="8"/>
  <c r="K7" i="12"/>
  <c r="P7" i="12"/>
  <c r="U7" i="12"/>
  <c r="P24" i="29"/>
  <c r="P30" i="29"/>
  <c r="P46" i="29"/>
  <c r="P62" i="29"/>
  <c r="P78" i="29"/>
  <c r="P94" i="29"/>
  <c r="P110" i="29"/>
  <c r="P126" i="29"/>
  <c r="P142" i="29"/>
  <c r="N24" i="30"/>
  <c r="N30" i="30"/>
  <c r="N46" i="30"/>
  <c r="N62" i="30"/>
  <c r="N78" i="30"/>
  <c r="N94" i="30"/>
  <c r="N110" i="30"/>
  <c r="N126" i="30"/>
  <c r="N142" i="30"/>
  <c r="R24" i="29"/>
  <c r="R30" i="29"/>
  <c r="R46" i="29"/>
  <c r="R62" i="29"/>
  <c r="R78" i="29"/>
  <c r="R94" i="29"/>
  <c r="R110" i="29"/>
  <c r="R126" i="29"/>
  <c r="R142" i="29"/>
  <c r="R158" i="29"/>
  <c r="R174" i="29"/>
  <c r="M30" i="29"/>
  <c r="M46" i="29"/>
  <c r="M62" i="29"/>
  <c r="M78" i="29"/>
  <c r="M94" i="29"/>
  <c r="M110" i="29"/>
  <c r="M126" i="29"/>
  <c r="M142" i="29"/>
  <c r="O24" i="30"/>
  <c r="O30" i="30"/>
  <c r="O46" i="30"/>
  <c r="O62" i="30"/>
  <c r="O78" i="30"/>
  <c r="O94" i="30"/>
  <c r="O110" i="30"/>
  <c r="O126" i="30"/>
  <c r="O142" i="30"/>
  <c r="G345" i="7"/>
  <c r="G346" i="7"/>
  <c r="M30" i="30"/>
  <c r="M46" i="30"/>
  <c r="M62" i="30"/>
  <c r="M78" i="30"/>
  <c r="M94" i="30"/>
  <c r="M110" i="30"/>
  <c r="M126" i="30"/>
  <c r="M142" i="30"/>
  <c r="J24" i="7"/>
  <c r="J46" i="7"/>
  <c r="J56" i="7"/>
  <c r="I24" i="7"/>
  <c r="F499" i="29"/>
  <c r="F509" i="29"/>
  <c r="F519" i="29"/>
  <c r="F529" i="29"/>
  <c r="F539" i="29"/>
  <c r="F549" i="29"/>
  <c r="F559" i="29"/>
  <c r="F569" i="29"/>
  <c r="F579" i="29"/>
  <c r="F589" i="29"/>
  <c r="F499" i="30"/>
  <c r="F509" i="30"/>
  <c r="F519" i="30"/>
  <c r="F529" i="30"/>
  <c r="F539" i="30"/>
  <c r="F549" i="30"/>
  <c r="F559" i="30"/>
  <c r="F569" i="30"/>
  <c r="F579" i="30"/>
  <c r="F589" i="30"/>
  <c r="L24" i="7"/>
  <c r="O24" i="8"/>
  <c r="H7" i="12"/>
  <c r="M7" i="12"/>
  <c r="R7" i="12"/>
  <c r="O30" i="8"/>
  <c r="O46" i="8"/>
  <c r="O62" i="8"/>
  <c r="O78" i="8"/>
  <c r="O94" i="8"/>
  <c r="O110" i="8"/>
  <c r="O126" i="8"/>
  <c r="O142" i="8"/>
  <c r="G343" i="7"/>
  <c r="G344" i="7"/>
  <c r="H17" i="7"/>
  <c r="P24" i="30"/>
  <c r="P30" i="30"/>
  <c r="P46" i="30"/>
  <c r="P62" i="30"/>
  <c r="P78" i="30"/>
  <c r="P94" i="30"/>
  <c r="P110" i="30"/>
  <c r="P126" i="30"/>
  <c r="P142" i="30"/>
  <c r="P292" i="30"/>
  <c r="P311" i="30"/>
  <c r="P331" i="30"/>
  <c r="P349" i="30"/>
  <c r="P367" i="30"/>
  <c r="P385" i="30"/>
  <c r="P403" i="30"/>
  <c r="P412" i="30"/>
  <c r="R24" i="30"/>
  <c r="R30" i="30"/>
  <c r="R46" i="30"/>
  <c r="R62" i="30"/>
  <c r="R78" i="30"/>
  <c r="R94" i="30"/>
  <c r="R110" i="30"/>
  <c r="R126" i="30"/>
  <c r="R142" i="30"/>
  <c r="K24" i="7"/>
  <c r="I499" i="30"/>
  <c r="I509" i="30"/>
  <c r="I519" i="30"/>
  <c r="I529" i="30"/>
  <c r="I539" i="30"/>
  <c r="I549" i="30"/>
  <c r="I559" i="30"/>
  <c r="I569" i="30"/>
  <c r="I579" i="30"/>
  <c r="I589" i="30"/>
  <c r="M30" i="8"/>
  <c r="H15" i="9"/>
  <c r="H77" i="9"/>
  <c r="H139" i="9"/>
  <c r="P24" i="8"/>
  <c r="P30" i="8"/>
  <c r="J447" i="9"/>
  <c r="E722" i="9"/>
  <c r="O24" i="29"/>
  <c r="O30" i="29"/>
  <c r="O46" i="29"/>
  <c r="O62" i="29"/>
  <c r="O78" i="29"/>
  <c r="O94" i="29"/>
  <c r="O110" i="29"/>
  <c r="O126" i="29"/>
  <c r="O142" i="29"/>
  <c r="G342" i="7"/>
  <c r="N24" i="8"/>
  <c r="J7" i="28"/>
  <c r="O7" i="28"/>
  <c r="T7" i="28"/>
  <c r="K7" i="28"/>
  <c r="P7" i="28"/>
  <c r="U7" i="28"/>
  <c r="J571" i="9"/>
  <c r="E810" i="9"/>
  <c r="R30" i="8"/>
  <c r="H7" i="28"/>
  <c r="M7" i="28"/>
  <c r="R7" i="28"/>
  <c r="J385" i="9"/>
  <c r="E678" i="9"/>
  <c r="G499" i="30"/>
  <c r="G509" i="30"/>
  <c r="G519" i="30"/>
  <c r="G529" i="30"/>
  <c r="G539" i="30"/>
  <c r="G549" i="30"/>
  <c r="G559" i="30"/>
  <c r="G569" i="30"/>
  <c r="G579" i="30"/>
  <c r="G589" i="30"/>
  <c r="I46" i="7"/>
  <c r="I56" i="7"/>
  <c r="I7" i="28"/>
  <c r="N7" i="28"/>
  <c r="S7" i="28"/>
  <c r="L46" i="7"/>
  <c r="L56" i="7"/>
  <c r="K499" i="8"/>
  <c r="K509" i="8"/>
  <c r="K519" i="8"/>
  <c r="K529" i="8"/>
  <c r="K539" i="8"/>
  <c r="K549" i="8"/>
  <c r="K559" i="8"/>
  <c r="K569" i="8"/>
  <c r="K579" i="8"/>
  <c r="K589" i="8"/>
  <c r="G499" i="8"/>
  <c r="G509" i="8"/>
  <c r="G519" i="8"/>
  <c r="G529" i="8"/>
  <c r="G539" i="8"/>
  <c r="G549" i="8"/>
  <c r="G559" i="8"/>
  <c r="G569" i="8"/>
  <c r="G579" i="8"/>
  <c r="G589" i="8"/>
  <c r="K499" i="29"/>
  <c r="G499" i="29"/>
  <c r="G509" i="29"/>
  <c r="G519" i="29"/>
  <c r="G529" i="29"/>
  <c r="G539" i="29"/>
  <c r="G549" i="29"/>
  <c r="G559" i="29"/>
  <c r="G569" i="29"/>
  <c r="G579" i="29"/>
  <c r="G589" i="29"/>
  <c r="N30" i="8"/>
  <c r="N46" i="8"/>
  <c r="N62" i="8"/>
  <c r="N78" i="8"/>
  <c r="N94" i="8"/>
  <c r="N110" i="8"/>
  <c r="N126" i="8"/>
  <c r="N142" i="8"/>
  <c r="G7" i="28"/>
  <c r="L7" i="28"/>
  <c r="Q7" i="28"/>
  <c r="K499" i="30"/>
  <c r="R46" i="8"/>
  <c r="R62" i="8"/>
  <c r="R78" i="8"/>
  <c r="R94" i="8"/>
  <c r="R110" i="8"/>
  <c r="R126" i="8"/>
  <c r="R142" i="8"/>
  <c r="R292" i="8"/>
  <c r="R311" i="8"/>
  <c r="R331" i="8"/>
  <c r="R349" i="8"/>
  <c r="R367" i="8"/>
  <c r="R385" i="8"/>
  <c r="R403" i="8"/>
  <c r="M15" i="9"/>
  <c r="M77" i="9"/>
  <c r="M139" i="9"/>
  <c r="M499" i="30"/>
  <c r="N499" i="30"/>
  <c r="K509" i="30"/>
  <c r="K519" i="30"/>
  <c r="K529" i="30"/>
  <c r="K539" i="30"/>
  <c r="K549" i="30"/>
  <c r="K559" i="30"/>
  <c r="K569" i="30"/>
  <c r="K579" i="30"/>
  <c r="K589" i="30"/>
  <c r="R158" i="8"/>
  <c r="R174" i="8"/>
  <c r="M509" i="30"/>
  <c r="M519" i="30"/>
  <c r="M529" i="30"/>
  <c r="M539" i="30"/>
  <c r="M549" i="30"/>
  <c r="M559" i="30"/>
  <c r="M569" i="30"/>
  <c r="M579" i="30"/>
  <c r="M589" i="30"/>
  <c r="Q406" i="29"/>
  <c r="Q381" i="29"/>
  <c r="N381" i="29"/>
  <c r="N406" i="29"/>
  <c r="Q406" i="8"/>
  <c r="Q381" i="8"/>
  <c r="P406" i="8"/>
  <c r="P381" i="8"/>
  <c r="N406" i="8"/>
  <c r="N381" i="8"/>
  <c r="H601" i="30"/>
  <c r="Q381" i="30"/>
  <c r="R381" i="30"/>
  <c r="N53" i="30"/>
  <c r="N352" i="30"/>
  <c r="N354" i="30"/>
  <c r="N362" i="30"/>
  <c r="N363" i="30"/>
  <c r="R399" i="8"/>
  <c r="P407" i="30"/>
  <c r="Q399" i="30"/>
  <c r="N406" i="30"/>
  <c r="O381" i="30"/>
  <c r="R381" i="8"/>
  <c r="R406" i="8"/>
  <c r="Q399" i="8"/>
  <c r="Q407" i="8"/>
  <c r="O406" i="8"/>
  <c r="O381" i="8"/>
  <c r="O406" i="29"/>
  <c r="O381" i="29"/>
  <c r="O399" i="29"/>
  <c r="O407" i="29"/>
  <c r="N57" i="29"/>
  <c r="N59" i="29"/>
  <c r="N53" i="29"/>
  <c r="R407" i="29"/>
  <c r="R399" i="29"/>
  <c r="Q407" i="29"/>
  <c r="Q399" i="29"/>
  <c r="R399" i="30"/>
  <c r="R407" i="30"/>
  <c r="R407" i="8"/>
  <c r="P399" i="29"/>
  <c r="P399" i="8"/>
  <c r="O399" i="30"/>
  <c r="P406" i="29"/>
  <c r="P381" i="29"/>
  <c r="I601" i="30"/>
  <c r="H601" i="8"/>
  <c r="K62" i="7"/>
  <c r="R381" i="29"/>
  <c r="P381" i="30"/>
  <c r="N55" i="8"/>
  <c r="N334" i="8"/>
  <c r="N336" i="8"/>
  <c r="N344" i="8"/>
  <c r="N53" i="8"/>
  <c r="N57" i="8"/>
  <c r="N59" i="8"/>
  <c r="P46" i="8"/>
  <c r="P62" i="8"/>
  <c r="P78" i="8"/>
  <c r="P94" i="8"/>
  <c r="P110" i="8"/>
  <c r="P126" i="8"/>
  <c r="P142" i="8"/>
  <c r="P292" i="8"/>
  <c r="P311" i="8"/>
  <c r="P331" i="8"/>
  <c r="P349" i="8"/>
  <c r="P367" i="8"/>
  <c r="P385" i="8"/>
  <c r="P403" i="8"/>
  <c r="P224" i="8"/>
  <c r="P252" i="8"/>
  <c r="K15" i="9"/>
  <c r="K77" i="9"/>
  <c r="K139" i="9"/>
  <c r="O499" i="30"/>
  <c r="P499" i="30"/>
  <c r="P509" i="30"/>
  <c r="P519" i="30"/>
  <c r="P529" i="30"/>
  <c r="P539" i="30"/>
  <c r="P549" i="30"/>
  <c r="P559" i="30"/>
  <c r="P569" i="30"/>
  <c r="P579" i="30"/>
  <c r="P589" i="30"/>
  <c r="N509" i="30"/>
  <c r="N519" i="30"/>
  <c r="N529" i="30"/>
  <c r="N539" i="30"/>
  <c r="N549" i="30"/>
  <c r="N559" i="30"/>
  <c r="N569" i="30"/>
  <c r="N579" i="30"/>
  <c r="N589" i="30"/>
  <c r="L15" i="9"/>
  <c r="L77" i="9"/>
  <c r="L139" i="9"/>
  <c r="Q46" i="8"/>
  <c r="Q62" i="8"/>
  <c r="Q78" i="8"/>
  <c r="Q94" i="8"/>
  <c r="Q110" i="8"/>
  <c r="Q126" i="8"/>
  <c r="Q142" i="8"/>
  <c r="I15" i="9"/>
  <c r="I77" i="9"/>
  <c r="I139" i="9"/>
  <c r="I7" i="12"/>
  <c r="N7" i="12"/>
  <c r="S7" i="12"/>
  <c r="J7" i="12"/>
  <c r="O7" i="12"/>
  <c r="T7" i="12"/>
  <c r="M499" i="8"/>
  <c r="F499" i="8"/>
  <c r="F509" i="8"/>
  <c r="F519" i="8"/>
  <c r="F529" i="8"/>
  <c r="F539" i="8"/>
  <c r="F549" i="8"/>
  <c r="F559" i="8"/>
  <c r="F569" i="8"/>
  <c r="F579" i="8"/>
  <c r="F589" i="8"/>
  <c r="J15" i="9"/>
  <c r="J77" i="9"/>
  <c r="J139" i="9"/>
  <c r="M46" i="8"/>
  <c r="M62" i="8"/>
  <c r="M78" i="8"/>
  <c r="M94" i="8"/>
  <c r="M110" i="8"/>
  <c r="M126" i="8"/>
  <c r="M142" i="8"/>
  <c r="M158" i="8"/>
  <c r="M174" i="8"/>
  <c r="N158" i="8"/>
  <c r="N174" i="8"/>
  <c r="N292" i="8"/>
  <c r="N311" i="8"/>
  <c r="N331" i="8"/>
  <c r="N349" i="8"/>
  <c r="N367" i="8"/>
  <c r="N385" i="8"/>
  <c r="N403" i="8"/>
  <c r="P195" i="8"/>
  <c r="P209" i="8"/>
  <c r="R224" i="8"/>
  <c r="R252" i="8"/>
  <c r="R195" i="8"/>
  <c r="R209" i="8"/>
  <c r="Q292" i="8"/>
  <c r="Q311" i="8"/>
  <c r="Q331" i="8"/>
  <c r="Q349" i="8"/>
  <c r="Q367" i="8"/>
  <c r="Q385" i="8"/>
  <c r="Q403" i="8"/>
  <c r="Q158" i="8"/>
  <c r="Q174" i="8"/>
  <c r="M499" i="29"/>
  <c r="K509" i="29"/>
  <c r="K519" i="29"/>
  <c r="K529" i="29"/>
  <c r="K539" i="29"/>
  <c r="K549" i="29"/>
  <c r="K559" i="29"/>
  <c r="K569" i="29"/>
  <c r="K579" i="29"/>
  <c r="K589" i="29"/>
  <c r="P195" i="30"/>
  <c r="P209" i="30"/>
  <c r="P224" i="30"/>
  <c r="P252" i="30"/>
  <c r="P158" i="29"/>
  <c r="P174" i="29"/>
  <c r="P292" i="29"/>
  <c r="P311" i="29"/>
  <c r="P331" i="29"/>
  <c r="P349" i="29"/>
  <c r="P367" i="29"/>
  <c r="P385" i="29"/>
  <c r="P403" i="29"/>
  <c r="O292" i="30"/>
  <c r="O311" i="30"/>
  <c r="O331" i="30"/>
  <c r="O349" i="30"/>
  <c r="O367" i="30"/>
  <c r="O385" i="30"/>
  <c r="O403" i="30"/>
  <c r="O158" i="30"/>
  <c r="O174" i="30"/>
  <c r="Q158" i="30"/>
  <c r="Q174" i="30"/>
  <c r="Q292" i="30"/>
  <c r="Q311" i="30"/>
  <c r="Q331" i="30"/>
  <c r="Q349" i="30"/>
  <c r="Q367" i="30"/>
  <c r="Q385" i="30"/>
  <c r="Q403" i="30"/>
  <c r="M158" i="30"/>
  <c r="M174" i="30"/>
  <c r="M292" i="30"/>
  <c r="M311" i="30"/>
  <c r="M331" i="30"/>
  <c r="M349" i="30"/>
  <c r="M367" i="30"/>
  <c r="M385" i="30"/>
  <c r="M403" i="30"/>
  <c r="M292" i="8"/>
  <c r="M311" i="8"/>
  <c r="M331" i="8"/>
  <c r="M349" i="8"/>
  <c r="M367" i="8"/>
  <c r="M385" i="8"/>
  <c r="M403" i="8"/>
  <c r="R158" i="30"/>
  <c r="R174" i="30"/>
  <c r="R292" i="30"/>
  <c r="R311" i="30"/>
  <c r="R331" i="30"/>
  <c r="R349" i="30"/>
  <c r="R367" i="30"/>
  <c r="R385" i="30"/>
  <c r="R403" i="30"/>
  <c r="O509" i="30"/>
  <c r="O519" i="30"/>
  <c r="O529" i="30"/>
  <c r="O539" i="30"/>
  <c r="O549" i="30"/>
  <c r="O559" i="30"/>
  <c r="O569" i="30"/>
  <c r="O579" i="30"/>
  <c r="O589" i="30"/>
  <c r="P158" i="8"/>
  <c r="P174" i="8"/>
  <c r="N158" i="30"/>
  <c r="N174" i="30"/>
  <c r="N292" i="30"/>
  <c r="N311" i="30"/>
  <c r="N331" i="30"/>
  <c r="N349" i="30"/>
  <c r="N367" i="30"/>
  <c r="N385" i="30"/>
  <c r="N403" i="30"/>
  <c r="Q499" i="30"/>
  <c r="R412" i="8"/>
  <c r="P158" i="30"/>
  <c r="P174" i="30"/>
  <c r="R292" i="29"/>
  <c r="R311" i="29"/>
  <c r="R331" i="29"/>
  <c r="R349" i="29"/>
  <c r="R367" i="29"/>
  <c r="R385" i="29"/>
  <c r="R403" i="29"/>
  <c r="O158" i="29"/>
  <c r="O174" i="29"/>
  <c r="O292" i="29"/>
  <c r="O311" i="29"/>
  <c r="O331" i="29"/>
  <c r="O349" i="29"/>
  <c r="O367" i="29"/>
  <c r="O385" i="29"/>
  <c r="O403" i="29"/>
  <c r="O292" i="8"/>
  <c r="O311" i="8"/>
  <c r="O331" i="8"/>
  <c r="O349" i="8"/>
  <c r="O367" i="8"/>
  <c r="O385" i="8"/>
  <c r="O403" i="8"/>
  <c r="O158" i="8"/>
  <c r="O174" i="8"/>
  <c r="M158" i="29"/>
  <c r="M174" i="29"/>
  <c r="M292" i="29"/>
  <c r="M311" i="29"/>
  <c r="M331" i="29"/>
  <c r="M349" i="29"/>
  <c r="M367" i="29"/>
  <c r="M385" i="29"/>
  <c r="M403" i="29"/>
  <c r="N292" i="29"/>
  <c r="N311" i="29"/>
  <c r="N331" i="29"/>
  <c r="N349" i="29"/>
  <c r="N367" i="29"/>
  <c r="N385" i="29"/>
  <c r="N403" i="29"/>
  <c r="N158" i="29"/>
  <c r="N174" i="29"/>
  <c r="Q292" i="29"/>
  <c r="Q311" i="29"/>
  <c r="Q331" i="29"/>
  <c r="Q349" i="29"/>
  <c r="Q367" i="29"/>
  <c r="Q385" i="29"/>
  <c r="Q403" i="29"/>
  <c r="Q158" i="29"/>
  <c r="Q174" i="29"/>
  <c r="G7" i="12"/>
  <c r="L7" i="12"/>
  <c r="Q7" i="12"/>
  <c r="J323" i="9"/>
  <c r="E635" i="9"/>
  <c r="I499" i="8"/>
  <c r="I509" i="8"/>
  <c r="I519" i="8"/>
  <c r="I529" i="8"/>
  <c r="I539" i="8"/>
  <c r="I549" i="8"/>
  <c r="I559" i="8"/>
  <c r="I569" i="8"/>
  <c r="I579" i="8"/>
  <c r="I589" i="8"/>
  <c r="K46" i="7"/>
  <c r="K56" i="7"/>
  <c r="I499" i="29"/>
  <c r="I509" i="29"/>
  <c r="I519" i="29"/>
  <c r="I529" i="29"/>
  <c r="I539" i="29"/>
  <c r="I549" i="29"/>
  <c r="I559" i="29"/>
  <c r="I569" i="29"/>
  <c r="I579" i="29"/>
  <c r="I589" i="29"/>
  <c r="N60" i="30"/>
  <c r="N405" i="30"/>
  <c r="N408" i="30"/>
  <c r="O52" i="30"/>
  <c r="N60" i="8"/>
  <c r="N352" i="8"/>
  <c r="N354" i="8"/>
  <c r="N362" i="8"/>
  <c r="N345" i="8"/>
  <c r="N60" i="29"/>
  <c r="N352" i="29"/>
  <c r="N354" i="29"/>
  <c r="N362" i="29"/>
  <c r="N409" i="30"/>
  <c r="N243" i="30"/>
  <c r="N246" i="30"/>
  <c r="P412" i="8"/>
  <c r="N499" i="8"/>
  <c r="M509" i="8"/>
  <c r="M519" i="8"/>
  <c r="M529" i="8"/>
  <c r="M539" i="8"/>
  <c r="M549" i="8"/>
  <c r="M559" i="8"/>
  <c r="M569" i="8"/>
  <c r="M579" i="8"/>
  <c r="M589" i="8"/>
  <c r="M412" i="29"/>
  <c r="M224" i="29"/>
  <c r="M252" i="29"/>
  <c r="M195" i="29"/>
  <c r="M209" i="29"/>
  <c r="O224" i="29"/>
  <c r="O252" i="29"/>
  <c r="O195" i="29"/>
  <c r="O209" i="29"/>
  <c r="O412" i="29"/>
  <c r="M195" i="8"/>
  <c r="M209" i="8"/>
  <c r="M412" i="8"/>
  <c r="M224" i="8"/>
  <c r="M252" i="8"/>
  <c r="Q195" i="30"/>
  <c r="Q209" i="30"/>
  <c r="Q224" i="30"/>
  <c r="Q252" i="30"/>
  <c r="Q412" i="30"/>
  <c r="O412" i="30"/>
  <c r="O224" i="30"/>
  <c r="O252" i="30"/>
  <c r="O195" i="30"/>
  <c r="O209" i="30"/>
  <c r="Q195" i="8"/>
  <c r="Q209" i="8"/>
  <c r="Q412" i="8"/>
  <c r="Q224" i="8"/>
  <c r="Q252" i="8"/>
  <c r="Q412" i="29"/>
  <c r="Q224" i="29"/>
  <c r="Q252" i="29"/>
  <c r="Q195" i="29"/>
  <c r="Q209" i="29"/>
  <c r="R499" i="30"/>
  <c r="R509" i="30"/>
  <c r="R519" i="30"/>
  <c r="R529" i="30"/>
  <c r="R539" i="30"/>
  <c r="R549" i="30"/>
  <c r="R559" i="30"/>
  <c r="R569" i="30"/>
  <c r="R579" i="30"/>
  <c r="R589" i="30"/>
  <c r="Q509" i="30"/>
  <c r="Q519" i="30"/>
  <c r="Q529" i="30"/>
  <c r="Q539" i="30"/>
  <c r="Q549" i="30"/>
  <c r="Q559" i="30"/>
  <c r="Q569" i="30"/>
  <c r="Q579" i="30"/>
  <c r="Q589" i="30"/>
  <c r="P224" i="29"/>
  <c r="P252" i="29"/>
  <c r="P412" i="29"/>
  <c r="P195" i="29"/>
  <c r="P209" i="29"/>
  <c r="R195" i="29"/>
  <c r="R209" i="29"/>
  <c r="R224" i="29"/>
  <c r="R252" i="29"/>
  <c r="R412" i="29"/>
  <c r="N412" i="30"/>
  <c r="N224" i="30"/>
  <c r="N252" i="30"/>
  <c r="N195" i="30"/>
  <c r="N209" i="30"/>
  <c r="R224" i="30"/>
  <c r="R252" i="30"/>
  <c r="R195" i="30"/>
  <c r="R209" i="30"/>
  <c r="R412" i="30"/>
  <c r="M224" i="30"/>
  <c r="M252" i="30"/>
  <c r="M412" i="30"/>
  <c r="M195" i="30"/>
  <c r="M209" i="30"/>
  <c r="M509" i="29"/>
  <c r="M519" i="29"/>
  <c r="M529" i="29"/>
  <c r="M539" i="29"/>
  <c r="M549" i="29"/>
  <c r="M559" i="29"/>
  <c r="M569" i="29"/>
  <c r="M579" i="29"/>
  <c r="M589" i="29"/>
  <c r="N499" i="29"/>
  <c r="N195" i="8"/>
  <c r="N209" i="8"/>
  <c r="N224" i="8"/>
  <c r="N252" i="8"/>
  <c r="N412" i="8"/>
  <c r="N412" i="29"/>
  <c r="N195" i="29"/>
  <c r="N209" i="29"/>
  <c r="N224" i="29"/>
  <c r="N252" i="29"/>
  <c r="O412" i="8"/>
  <c r="O195" i="8"/>
  <c r="O209" i="8"/>
  <c r="O224" i="8"/>
  <c r="O252" i="8"/>
  <c r="N510" i="30"/>
  <c r="O514" i="30"/>
  <c r="N295" i="30"/>
  <c r="N297" i="30"/>
  <c r="N363" i="8"/>
  <c r="N405" i="8"/>
  <c r="N408" i="8"/>
  <c r="O58" i="30"/>
  <c r="O54" i="30"/>
  <c r="O314" i="30"/>
  <c r="O316" i="30"/>
  <c r="O326" i="30"/>
  <c r="O56" i="30"/>
  <c r="N280" i="30"/>
  <c r="N282" i="30"/>
  <c r="N216" i="30"/>
  <c r="N217" i="30"/>
  <c r="N247" i="30"/>
  <c r="O52" i="29"/>
  <c r="N295" i="29"/>
  <c r="N297" i="29"/>
  <c r="N510" i="29"/>
  <c r="N510" i="8"/>
  <c r="N295" i="8"/>
  <c r="N297" i="8"/>
  <c r="O52" i="8"/>
  <c r="O512" i="30"/>
  <c r="N363" i="29"/>
  <c r="N405" i="29"/>
  <c r="N408" i="29"/>
  <c r="O499" i="8"/>
  <c r="N509" i="8"/>
  <c r="N519" i="8"/>
  <c r="N529" i="8"/>
  <c r="N539" i="8"/>
  <c r="N549" i="8"/>
  <c r="N559" i="8"/>
  <c r="N569" i="8"/>
  <c r="N579" i="8"/>
  <c r="N589" i="8"/>
  <c r="N509" i="29"/>
  <c r="N519" i="29"/>
  <c r="N529" i="29"/>
  <c r="N539" i="29"/>
  <c r="N549" i="29"/>
  <c r="N559" i="29"/>
  <c r="N569" i="29"/>
  <c r="N579" i="29"/>
  <c r="N589" i="29"/>
  <c r="O499" i="29"/>
  <c r="O515" i="30"/>
  <c r="O516" i="30"/>
  <c r="O513" i="30"/>
  <c r="O327" i="30"/>
  <c r="O55" i="30"/>
  <c r="O334" i="30"/>
  <c r="O336" i="30"/>
  <c r="O344" i="30"/>
  <c r="O53" i="30"/>
  <c r="O57" i="30"/>
  <c r="O59" i="30"/>
  <c r="O56" i="29"/>
  <c r="O58" i="29"/>
  <c r="O54" i="29"/>
  <c r="O314" i="29"/>
  <c r="O316" i="29"/>
  <c r="O326" i="29"/>
  <c r="N409" i="29"/>
  <c r="N243" i="29"/>
  <c r="N246" i="29"/>
  <c r="O56" i="8"/>
  <c r="O58" i="8"/>
  <c r="O54" i="8"/>
  <c r="O314" i="8"/>
  <c r="O316" i="8"/>
  <c r="O326" i="8"/>
  <c r="O512" i="8"/>
  <c r="O513" i="8"/>
  <c r="O516" i="8"/>
  <c r="O514" i="8"/>
  <c r="O515" i="8"/>
  <c r="O516" i="29"/>
  <c r="O514" i="29"/>
  <c r="O515" i="29"/>
  <c r="O513" i="29"/>
  <c r="O512" i="29"/>
  <c r="O214" i="30"/>
  <c r="N306" i="30"/>
  <c r="N307" i="30"/>
  <c r="N409" i="8"/>
  <c r="N243" i="8"/>
  <c r="N246" i="8"/>
  <c r="O509" i="8"/>
  <c r="O519" i="8"/>
  <c r="O529" i="8"/>
  <c r="O539" i="8"/>
  <c r="O549" i="8"/>
  <c r="O559" i="8"/>
  <c r="O569" i="8"/>
  <c r="O579" i="8"/>
  <c r="O589" i="8"/>
  <c r="P499" i="8"/>
  <c r="P499" i="29"/>
  <c r="O509" i="29"/>
  <c r="O519" i="29"/>
  <c r="O529" i="29"/>
  <c r="O539" i="29"/>
  <c r="O549" i="29"/>
  <c r="O559" i="29"/>
  <c r="O569" i="29"/>
  <c r="O579" i="29"/>
  <c r="O589" i="29"/>
  <c r="N419" i="30"/>
  <c r="N328" i="30"/>
  <c r="N400" i="30"/>
  <c r="N346" i="30"/>
  <c r="N308" i="30"/>
  <c r="N364" i="30"/>
  <c r="N382" i="30"/>
  <c r="N410" i="30"/>
  <c r="N280" i="8"/>
  <c r="N282" i="8"/>
  <c r="N216" i="8"/>
  <c r="N217" i="8"/>
  <c r="N247" i="8"/>
  <c r="O57" i="29"/>
  <c r="O59" i="29"/>
  <c r="O55" i="29"/>
  <c r="O334" i="29"/>
  <c r="O336" i="29"/>
  <c r="O344" i="29"/>
  <c r="O53" i="29"/>
  <c r="O345" i="30"/>
  <c r="O327" i="29"/>
  <c r="O327" i="8"/>
  <c r="O416" i="30"/>
  <c r="O55" i="8"/>
  <c r="O334" i="8"/>
  <c r="O336" i="8"/>
  <c r="O344" i="8"/>
  <c r="O53" i="8"/>
  <c r="O57" i="8"/>
  <c r="O59" i="8"/>
  <c r="N280" i="29"/>
  <c r="N282" i="29"/>
  <c r="N216" i="29"/>
  <c r="N217" i="29"/>
  <c r="N247" i="29"/>
  <c r="O352" i="30"/>
  <c r="O354" i="30"/>
  <c r="O362" i="30"/>
  <c r="O60" i="30"/>
  <c r="Q499" i="8"/>
  <c r="P509" i="8"/>
  <c r="P519" i="8"/>
  <c r="P529" i="8"/>
  <c r="P539" i="8"/>
  <c r="P549" i="8"/>
  <c r="P559" i="8"/>
  <c r="P569" i="8"/>
  <c r="P579" i="8"/>
  <c r="P589" i="8"/>
  <c r="P509" i="29"/>
  <c r="P519" i="29"/>
  <c r="P529" i="29"/>
  <c r="P539" i="29"/>
  <c r="P549" i="29"/>
  <c r="P559" i="29"/>
  <c r="P569" i="29"/>
  <c r="P579" i="29"/>
  <c r="P589" i="29"/>
  <c r="Q499" i="29"/>
  <c r="O345" i="8"/>
  <c r="O352" i="29"/>
  <c r="O354" i="29"/>
  <c r="O362" i="29"/>
  <c r="O60" i="29"/>
  <c r="O214" i="8"/>
  <c r="N306" i="8"/>
  <c r="N307" i="8"/>
  <c r="O214" i="29"/>
  <c r="N306" i="29"/>
  <c r="N307" i="29"/>
  <c r="O345" i="29"/>
  <c r="P52" i="30"/>
  <c r="O510" i="30"/>
  <c r="O295" i="30"/>
  <c r="O297" i="30"/>
  <c r="O417" i="30"/>
  <c r="O363" i="30"/>
  <c r="O405" i="30"/>
  <c r="O408" i="30"/>
  <c r="O352" i="8"/>
  <c r="O354" i="8"/>
  <c r="O362" i="8"/>
  <c r="O60" i="8"/>
  <c r="R499" i="8"/>
  <c r="R509" i="8"/>
  <c r="R519" i="8"/>
  <c r="R529" i="8"/>
  <c r="R539" i="8"/>
  <c r="R549" i="8"/>
  <c r="R559" i="8"/>
  <c r="R569" i="8"/>
  <c r="R579" i="8"/>
  <c r="R589" i="8"/>
  <c r="Q509" i="8"/>
  <c r="Q519" i="8"/>
  <c r="Q529" i="8"/>
  <c r="Q539" i="8"/>
  <c r="Q549" i="8"/>
  <c r="Q559" i="8"/>
  <c r="Q569" i="8"/>
  <c r="Q579" i="8"/>
  <c r="Q589" i="8"/>
  <c r="Q509" i="29"/>
  <c r="Q519" i="29"/>
  <c r="Q529" i="29"/>
  <c r="Q539" i="29"/>
  <c r="Q549" i="29"/>
  <c r="Q559" i="29"/>
  <c r="Q569" i="29"/>
  <c r="Q579" i="29"/>
  <c r="Q589" i="29"/>
  <c r="R499" i="29"/>
  <c r="R509" i="29"/>
  <c r="R519" i="29"/>
  <c r="R529" i="29"/>
  <c r="R539" i="29"/>
  <c r="R549" i="29"/>
  <c r="R559" i="29"/>
  <c r="R569" i="29"/>
  <c r="R579" i="29"/>
  <c r="R589" i="29"/>
  <c r="O363" i="8"/>
  <c r="O405" i="8"/>
  <c r="O408" i="8"/>
  <c r="N382" i="29"/>
  <c r="N308" i="29"/>
  <c r="N419" i="29"/>
  <c r="N328" i="29"/>
  <c r="N400" i="29"/>
  <c r="N346" i="29"/>
  <c r="N364" i="29"/>
  <c r="N410" i="29"/>
  <c r="O416" i="29"/>
  <c r="O409" i="30"/>
  <c r="O243" i="30"/>
  <c r="P512" i="30"/>
  <c r="P516" i="30"/>
  <c r="P514" i="30"/>
  <c r="P513" i="30"/>
  <c r="P515" i="30"/>
  <c r="N382" i="8"/>
  <c r="N400" i="8"/>
  <c r="N419" i="8"/>
  <c r="N308" i="8"/>
  <c r="N328" i="8"/>
  <c r="N346" i="8"/>
  <c r="N364" i="8"/>
  <c r="N410" i="8"/>
  <c r="P52" i="8"/>
  <c r="O510" i="8"/>
  <c r="O295" i="8"/>
  <c r="O297" i="8"/>
  <c r="P56" i="30"/>
  <c r="P54" i="30"/>
  <c r="P314" i="30"/>
  <c r="P316" i="30"/>
  <c r="P326" i="30"/>
  <c r="P58" i="30"/>
  <c r="O416" i="8"/>
  <c r="O418" i="30"/>
  <c r="O244" i="30"/>
  <c r="O510" i="29"/>
  <c r="O295" i="29"/>
  <c r="O297" i="29"/>
  <c r="P52" i="29"/>
  <c r="O405" i="29"/>
  <c r="O408" i="29"/>
  <c r="O363" i="29"/>
  <c r="O246" i="30"/>
  <c r="O243" i="8"/>
  <c r="O409" i="8"/>
  <c r="P56" i="29"/>
  <c r="P54" i="29"/>
  <c r="P314" i="29"/>
  <c r="P316" i="29"/>
  <c r="P326" i="29"/>
  <c r="P58" i="29"/>
  <c r="P512" i="29"/>
  <c r="P514" i="29"/>
  <c r="P516" i="29"/>
  <c r="P513" i="29"/>
  <c r="P515" i="29"/>
  <c r="P327" i="30"/>
  <c r="P512" i="8"/>
  <c r="P513" i="8"/>
  <c r="P514" i="8"/>
  <c r="P515" i="8"/>
  <c r="P516" i="8"/>
  <c r="P53" i="30"/>
  <c r="P57" i="30"/>
  <c r="P59" i="30"/>
  <c r="P55" i="30"/>
  <c r="P334" i="30"/>
  <c r="P336" i="30"/>
  <c r="P344" i="30"/>
  <c r="O417" i="29"/>
  <c r="O243" i="29"/>
  <c r="O409" i="29"/>
  <c r="O417" i="8"/>
  <c r="P54" i="8"/>
  <c r="P314" i="8"/>
  <c r="P316" i="8"/>
  <c r="P326" i="8"/>
  <c r="P58" i="8"/>
  <c r="P56" i="8"/>
  <c r="O244" i="8"/>
  <c r="O246" i="8"/>
  <c r="O418" i="8"/>
  <c r="P352" i="30"/>
  <c r="P354" i="30"/>
  <c r="P362" i="30"/>
  <c r="P60" i="30"/>
  <c r="P55" i="29"/>
  <c r="P334" i="29"/>
  <c r="P336" i="29"/>
  <c r="P344" i="29"/>
  <c r="P57" i="29"/>
  <c r="P59" i="29"/>
  <c r="P53" i="29"/>
  <c r="O246" i="29"/>
  <c r="O244" i="29"/>
  <c r="O418" i="29"/>
  <c r="P57" i="8"/>
  <c r="P59" i="8"/>
  <c r="P53" i="8"/>
  <c r="P55" i="8"/>
  <c r="P334" i="8"/>
  <c r="P336" i="8"/>
  <c r="P344" i="8"/>
  <c r="P327" i="8"/>
  <c r="P345" i="30"/>
  <c r="P327" i="29"/>
  <c r="O280" i="30"/>
  <c r="O282" i="30"/>
  <c r="O216" i="30"/>
  <c r="O217" i="30"/>
  <c r="O247" i="30"/>
  <c r="O247" i="8"/>
  <c r="O280" i="8"/>
  <c r="O282" i="8"/>
  <c r="O216" i="8"/>
  <c r="O217" i="8"/>
  <c r="P352" i="29"/>
  <c r="P354" i="29"/>
  <c r="P362" i="29"/>
  <c r="P60" i="29"/>
  <c r="Q52" i="30"/>
  <c r="P510" i="30"/>
  <c r="P295" i="30"/>
  <c r="P297" i="30"/>
  <c r="P363" i="30"/>
  <c r="P405" i="30"/>
  <c r="P408" i="30"/>
  <c r="P345" i="8"/>
  <c r="P345" i="29"/>
  <c r="O280" i="29"/>
  <c r="O282" i="29"/>
  <c r="O216" i="29"/>
  <c r="O217" i="29"/>
  <c r="O247" i="29"/>
  <c r="P214" i="30"/>
  <c r="O306" i="30"/>
  <c r="O307" i="30"/>
  <c r="P352" i="8"/>
  <c r="P354" i="8"/>
  <c r="P362" i="8"/>
  <c r="P60" i="8"/>
  <c r="P214" i="29"/>
  <c r="O306" i="29"/>
  <c r="O307" i="29"/>
  <c r="P405" i="29"/>
  <c r="P408" i="29"/>
  <c r="P363" i="29"/>
  <c r="P416" i="30"/>
  <c r="P243" i="30"/>
  <c r="P409" i="30"/>
  <c r="Q512" i="30"/>
  <c r="Q513" i="30"/>
  <c r="Q516" i="30"/>
  <c r="Q515" i="30"/>
  <c r="Q514" i="30"/>
  <c r="O306" i="8"/>
  <c r="O307" i="8"/>
  <c r="P214" i="8"/>
  <c r="Q52" i="8"/>
  <c r="P510" i="8"/>
  <c r="P295" i="8"/>
  <c r="P297" i="8"/>
  <c r="Q56" i="30"/>
  <c r="Q54" i="30"/>
  <c r="Q314" i="30"/>
  <c r="Q316" i="30"/>
  <c r="Q326" i="30"/>
  <c r="Q58" i="30"/>
  <c r="O308" i="30"/>
  <c r="O382" i="30"/>
  <c r="O400" i="30"/>
  <c r="O328" i="30"/>
  <c r="O346" i="30"/>
  <c r="O364" i="30"/>
  <c r="O419" i="30"/>
  <c r="O410" i="30"/>
  <c r="P405" i="8"/>
  <c r="P408" i="8"/>
  <c r="P363" i="8"/>
  <c r="Q52" i="29"/>
  <c r="P510" i="29"/>
  <c r="P295" i="29"/>
  <c r="P297" i="29"/>
  <c r="Q512" i="29"/>
  <c r="Q513" i="29"/>
  <c r="Q515" i="29"/>
  <c r="Q516" i="29"/>
  <c r="Q514" i="29"/>
  <c r="Q512" i="8"/>
  <c r="Q513" i="8"/>
  <c r="Q515" i="8"/>
  <c r="Q516" i="8"/>
  <c r="Q514" i="8"/>
  <c r="P416" i="8"/>
  <c r="P243" i="29"/>
  <c r="P409" i="29"/>
  <c r="Q58" i="29"/>
  <c r="Q54" i="29"/>
  <c r="Q314" i="29"/>
  <c r="Q316" i="29"/>
  <c r="Q326" i="29"/>
  <c r="Q56" i="29"/>
  <c r="Q53" i="30"/>
  <c r="Q55" i="30"/>
  <c r="Q334" i="30"/>
  <c r="Q336" i="30"/>
  <c r="Q344" i="30"/>
  <c r="Q57" i="30"/>
  <c r="Q59" i="30"/>
  <c r="O382" i="29"/>
  <c r="O308" i="29"/>
  <c r="O400" i="29"/>
  <c r="O328" i="29"/>
  <c r="O346" i="29"/>
  <c r="O364" i="29"/>
  <c r="O410" i="29"/>
  <c r="O419" i="29"/>
  <c r="P409" i="8"/>
  <c r="P243" i="8"/>
  <c r="P417" i="30"/>
  <c r="P416" i="29"/>
  <c r="Q327" i="30"/>
  <c r="Q56" i="8"/>
  <c r="Q58" i="8"/>
  <c r="Q54" i="8"/>
  <c r="Q314" i="8"/>
  <c r="Q316" i="8"/>
  <c r="Q326" i="8"/>
  <c r="O308" i="8"/>
  <c r="O400" i="8"/>
  <c r="O382" i="8"/>
  <c r="O328" i="8"/>
  <c r="O346" i="8"/>
  <c r="O364" i="8"/>
  <c r="O410" i="8"/>
  <c r="O419" i="8"/>
  <c r="Q327" i="8"/>
  <c r="Q352" i="30"/>
  <c r="Q354" i="30"/>
  <c r="Q362" i="30"/>
  <c r="Q60" i="30"/>
  <c r="P417" i="29"/>
  <c r="Q327" i="29"/>
  <c r="P418" i="30"/>
  <c r="P244" i="30"/>
  <c r="P246" i="30"/>
  <c r="Q345" i="30"/>
  <c r="P417" i="8"/>
  <c r="Q53" i="8"/>
  <c r="Q57" i="8"/>
  <c r="Q59" i="8"/>
  <c r="Q55" i="8"/>
  <c r="Q334" i="8"/>
  <c r="Q336" i="8"/>
  <c r="Q344" i="8"/>
  <c r="Q55" i="29"/>
  <c r="Q334" i="29"/>
  <c r="Q336" i="29"/>
  <c r="Q344" i="29"/>
  <c r="Q57" i="29"/>
  <c r="Q59" i="29"/>
  <c r="Q53" i="29"/>
  <c r="P244" i="29"/>
  <c r="P246" i="29"/>
  <c r="P418" i="29"/>
  <c r="Q345" i="8"/>
  <c r="P280" i="30"/>
  <c r="P282" i="30"/>
  <c r="P216" i="30"/>
  <c r="P217" i="30"/>
  <c r="P247" i="30"/>
  <c r="Q352" i="29"/>
  <c r="Q354" i="29"/>
  <c r="Q362" i="29"/>
  <c r="Q60" i="29"/>
  <c r="Q510" i="30"/>
  <c r="R52" i="30"/>
  <c r="Q295" i="30"/>
  <c r="Q297" i="30"/>
  <c r="Q352" i="8"/>
  <c r="Q354" i="8"/>
  <c r="Q362" i="8"/>
  <c r="Q60" i="8"/>
  <c r="Q405" i="30"/>
  <c r="Q408" i="30"/>
  <c r="Q363" i="30"/>
  <c r="Q345" i="29"/>
  <c r="P418" i="8"/>
  <c r="P244" i="8"/>
  <c r="P246" i="8"/>
  <c r="P280" i="8"/>
  <c r="P282" i="8"/>
  <c r="P216" i="8"/>
  <c r="P217" i="8"/>
  <c r="P247" i="8"/>
  <c r="Q214" i="30"/>
  <c r="P306" i="30"/>
  <c r="P307" i="30"/>
  <c r="Q363" i="8"/>
  <c r="Q405" i="8"/>
  <c r="Q408" i="8"/>
  <c r="Q295" i="29"/>
  <c r="Q297" i="29"/>
  <c r="Q510" i="29"/>
  <c r="R52" i="29"/>
  <c r="P280" i="29"/>
  <c r="P282" i="29"/>
  <c r="P216" i="29"/>
  <c r="P217" i="29"/>
  <c r="P247" i="29"/>
  <c r="Q243" i="30"/>
  <c r="Q409" i="30"/>
  <c r="Q363" i="29"/>
  <c r="Q405" i="29"/>
  <c r="Q408" i="29"/>
  <c r="R52" i="8"/>
  <c r="Q295" i="8"/>
  <c r="Q297" i="8"/>
  <c r="Q510" i="8"/>
  <c r="R512" i="30"/>
  <c r="R513" i="30"/>
  <c r="R516" i="30"/>
  <c r="R514" i="30"/>
  <c r="R515" i="30"/>
  <c r="R54" i="30"/>
  <c r="R314" i="30"/>
  <c r="R316" i="30"/>
  <c r="R326" i="30"/>
  <c r="R56" i="30"/>
  <c r="R58" i="30"/>
  <c r="Q214" i="8"/>
  <c r="P306" i="8"/>
  <c r="P307" i="8"/>
  <c r="R327" i="30"/>
  <c r="R58" i="8"/>
  <c r="R54" i="8"/>
  <c r="R314" i="8"/>
  <c r="R316" i="8"/>
  <c r="R326" i="8"/>
  <c r="R56" i="8"/>
  <c r="Q243" i="29"/>
  <c r="Q409" i="29"/>
  <c r="Q214" i="29"/>
  <c r="P306" i="29"/>
  <c r="P307" i="29"/>
  <c r="Q243" i="8"/>
  <c r="Q409" i="8"/>
  <c r="Q416" i="30"/>
  <c r="R512" i="29"/>
  <c r="R516" i="29"/>
  <c r="R515" i="29"/>
  <c r="R513" i="29"/>
  <c r="R514" i="29"/>
  <c r="P308" i="30"/>
  <c r="P382" i="30"/>
  <c r="P400" i="30"/>
  <c r="P328" i="30"/>
  <c r="P346" i="30"/>
  <c r="P364" i="30"/>
  <c r="P410" i="30"/>
  <c r="P419" i="30"/>
  <c r="R57" i="30"/>
  <c r="R59" i="30"/>
  <c r="R55" i="30"/>
  <c r="R334" i="30"/>
  <c r="R336" i="30"/>
  <c r="R344" i="30"/>
  <c r="R53" i="30"/>
  <c r="R512" i="8"/>
  <c r="R514" i="8"/>
  <c r="R516" i="8"/>
  <c r="R515" i="8"/>
  <c r="R513" i="8"/>
  <c r="R54" i="29"/>
  <c r="R314" i="29"/>
  <c r="R316" i="29"/>
  <c r="R326" i="29"/>
  <c r="R56" i="29"/>
  <c r="R58" i="29"/>
  <c r="R345" i="30"/>
  <c r="P308" i="29"/>
  <c r="P382" i="29"/>
  <c r="P400" i="29"/>
  <c r="P328" i="29"/>
  <c r="P346" i="29"/>
  <c r="P364" i="29"/>
  <c r="P410" i="29"/>
  <c r="P419" i="29"/>
  <c r="R57" i="8"/>
  <c r="R59" i="8"/>
  <c r="R55" i="8"/>
  <c r="R334" i="8"/>
  <c r="R336" i="8"/>
  <c r="R344" i="8"/>
  <c r="R53" i="8"/>
  <c r="R57" i="29"/>
  <c r="R53" i="29"/>
  <c r="R55" i="29"/>
  <c r="R334" i="29"/>
  <c r="R336" i="29"/>
  <c r="R344" i="29"/>
  <c r="Q416" i="29"/>
  <c r="R327" i="8"/>
  <c r="P382" i="8"/>
  <c r="P308" i="8"/>
  <c r="P400" i="8"/>
  <c r="P328" i="8"/>
  <c r="P346" i="8"/>
  <c r="P364" i="8"/>
  <c r="P410" i="8"/>
  <c r="P419" i="8"/>
  <c r="Q416" i="8"/>
  <c r="R327" i="29"/>
  <c r="R59" i="29"/>
  <c r="R352" i="30"/>
  <c r="R354" i="30"/>
  <c r="R362" i="30"/>
  <c r="R60" i="30"/>
  <c r="Q417" i="30"/>
  <c r="R363" i="30"/>
  <c r="R405" i="30"/>
  <c r="R408" i="30"/>
  <c r="R352" i="8"/>
  <c r="R354" i="8"/>
  <c r="R362" i="8"/>
  <c r="R60" i="8"/>
  <c r="R345" i="29"/>
  <c r="R345" i="8"/>
  <c r="R352" i="29"/>
  <c r="R354" i="29"/>
  <c r="R362" i="29"/>
  <c r="R60" i="29"/>
  <c r="Q244" i="30"/>
  <c r="Q246" i="30"/>
  <c r="Q418" i="30"/>
  <c r="R510" i="30"/>
  <c r="R295" i="30"/>
  <c r="R297" i="30"/>
  <c r="Q417" i="8"/>
  <c r="Q417" i="29"/>
  <c r="R363" i="29"/>
  <c r="R405" i="29"/>
  <c r="R408" i="29"/>
  <c r="R363" i="8"/>
  <c r="R405" i="8"/>
  <c r="R408" i="8"/>
  <c r="Q418" i="29"/>
  <c r="Q244" i="29"/>
  <c r="Q246" i="29"/>
  <c r="Q280" i="30"/>
  <c r="Q282" i="30"/>
  <c r="Q216" i="30"/>
  <c r="Q217" i="30"/>
  <c r="Q247" i="30"/>
  <c r="R409" i="30"/>
  <c r="R243" i="30"/>
  <c r="Q244" i="8"/>
  <c r="Q246" i="8"/>
  <c r="Q418" i="8"/>
  <c r="R510" i="29"/>
  <c r="R295" i="29"/>
  <c r="R297" i="29"/>
  <c r="R295" i="8"/>
  <c r="R297" i="8"/>
  <c r="R510" i="8"/>
  <c r="R409" i="8"/>
  <c r="R243" i="8"/>
  <c r="R214" i="30"/>
  <c r="Q306" i="30"/>
  <c r="Q307" i="30"/>
  <c r="R409" i="29"/>
  <c r="R243" i="29"/>
  <c r="Q280" i="8"/>
  <c r="Q282" i="8"/>
  <c r="Q216" i="8"/>
  <c r="Q217" i="8"/>
  <c r="Q247" i="8"/>
  <c r="Q280" i="29"/>
  <c r="Q282" i="29"/>
  <c r="Q216" i="29"/>
  <c r="Q217" i="29"/>
  <c r="Q247" i="29"/>
  <c r="Q306" i="29"/>
  <c r="Q307" i="29"/>
  <c r="R214" i="29"/>
  <c r="Q306" i="8"/>
  <c r="Q307" i="8"/>
  <c r="R214" i="8"/>
  <c r="Q400" i="30"/>
  <c r="Q382" i="30"/>
  <c r="Q308" i="30"/>
  <c r="Q328" i="30"/>
  <c r="Q346" i="30"/>
  <c r="Q364" i="30"/>
  <c r="Q410" i="30"/>
  <c r="Q419" i="30"/>
  <c r="R416" i="30"/>
  <c r="R416" i="8"/>
  <c r="R416" i="29"/>
  <c r="Q308" i="8"/>
  <c r="Q382" i="8"/>
  <c r="Q400" i="8"/>
  <c r="Q328" i="8"/>
  <c r="Q346" i="8"/>
  <c r="Q364" i="8"/>
  <c r="Q410" i="8"/>
  <c r="Q419" i="8"/>
  <c r="Q382" i="29"/>
  <c r="Q308" i="29"/>
  <c r="Q400" i="29"/>
  <c r="Q328" i="29"/>
  <c r="Q346" i="29"/>
  <c r="Q364" i="29"/>
  <c r="Q410" i="29"/>
  <c r="Q419" i="29"/>
  <c r="R417" i="30"/>
  <c r="R417" i="29"/>
  <c r="R418" i="30"/>
  <c r="R244" i="30"/>
  <c r="R246" i="30"/>
  <c r="R417" i="8"/>
  <c r="R244" i="29"/>
  <c r="R246" i="29"/>
  <c r="R418" i="29"/>
  <c r="R247" i="30"/>
  <c r="R280" i="30"/>
  <c r="R282" i="30"/>
  <c r="R216" i="30"/>
  <c r="R217" i="30"/>
  <c r="R244" i="8"/>
  <c r="R246" i="8"/>
  <c r="R418" i="8"/>
  <c r="R247" i="29"/>
  <c r="R280" i="29"/>
  <c r="R282" i="29"/>
  <c r="R216" i="29"/>
  <c r="R217" i="29"/>
  <c r="R280" i="8"/>
  <c r="R282" i="8"/>
  <c r="R216" i="8"/>
  <c r="R217" i="8"/>
  <c r="R247" i="8"/>
  <c r="R306" i="30"/>
  <c r="R307" i="30"/>
  <c r="R308" i="30"/>
  <c r="R400" i="30"/>
  <c r="R382" i="30"/>
  <c r="R328" i="30"/>
  <c r="R346" i="30"/>
  <c r="R364" i="30"/>
  <c r="R410" i="30"/>
  <c r="R419" i="30"/>
  <c r="R306" i="8"/>
  <c r="R307" i="8"/>
  <c r="R306" i="29"/>
  <c r="R307" i="29"/>
  <c r="R308" i="8"/>
  <c r="R400" i="8"/>
  <c r="R382" i="8"/>
  <c r="R328" i="8"/>
  <c r="R346" i="8"/>
  <c r="R364" i="8"/>
  <c r="R410" i="8"/>
  <c r="R419" i="8"/>
  <c r="R400" i="29"/>
  <c r="R308" i="29"/>
  <c r="R382" i="29"/>
  <c r="R328" i="29"/>
  <c r="R346" i="29"/>
  <c r="R364" i="29"/>
  <c r="R410" i="29"/>
  <c r="R419" i="29"/>
  <c r="G37" i="12"/>
  <c r="R38" i="28"/>
  <c r="G99" i="12"/>
  <c r="M37" i="12"/>
  <c r="I40" i="28"/>
  <c r="S49" i="28"/>
  <c r="T17" i="28"/>
  <c r="U100" i="12"/>
  <c r="R36" i="28"/>
  <c r="T117" i="12"/>
  <c r="H67" i="12"/>
  <c r="T11" i="28"/>
  <c r="N36" i="28"/>
  <c r="J42" i="28"/>
  <c r="Q14" i="12"/>
  <c r="H105" i="12"/>
  <c r="O23" i="12"/>
  <c r="O12" i="12"/>
  <c r="S39" i="12"/>
  <c r="G34" i="12"/>
  <c r="M108" i="12"/>
  <c r="U56" i="28"/>
  <c r="Q94" i="12"/>
  <c r="J50" i="28"/>
  <c r="S75" i="12"/>
  <c r="L26" i="28"/>
  <c r="S19" i="28"/>
  <c r="S122" i="12"/>
  <c r="O51" i="12"/>
  <c r="L87" i="12"/>
  <c r="G52" i="12"/>
  <c r="L33" i="12"/>
  <c r="Q25" i="12"/>
  <c r="Q36" i="28"/>
  <c r="J47" i="28"/>
  <c r="U96" i="12"/>
  <c r="L37" i="28"/>
  <c r="R120" i="12"/>
  <c r="G94" i="12"/>
  <c r="G51" i="28"/>
  <c r="I18" i="28"/>
  <c r="S46" i="12"/>
  <c r="I117" i="12"/>
  <c r="O47" i="28"/>
  <c r="G81" i="12"/>
  <c r="L41" i="12"/>
  <c r="J30" i="12"/>
  <c r="I94" i="12"/>
  <c r="O112" i="12"/>
  <c r="T25" i="12"/>
  <c r="K21" i="28"/>
  <c r="R49" i="28"/>
  <c r="M119" i="12"/>
  <c r="G40" i="28"/>
  <c r="I33" i="28"/>
  <c r="I60" i="12"/>
  <c r="H72" i="12"/>
  <c r="S88" i="12"/>
  <c r="P49" i="28"/>
  <c r="I56" i="28"/>
  <c r="I48" i="28"/>
  <c r="O100" i="12"/>
  <c r="K93" i="12"/>
  <c r="L88" i="12"/>
  <c r="L73" i="12"/>
  <c r="H56" i="28"/>
  <c r="M74" i="12"/>
  <c r="G22" i="28"/>
  <c r="J53" i="28"/>
  <c r="N72" i="12"/>
  <c r="M106" i="12"/>
  <c r="O60" i="12"/>
  <c r="M21" i="28"/>
  <c r="K28" i="28"/>
  <c r="P100" i="12"/>
  <c r="L41" i="28"/>
  <c r="J34" i="28"/>
  <c r="N58" i="12"/>
  <c r="I30" i="12"/>
  <c r="G65" i="12"/>
  <c r="Q61" i="12"/>
  <c r="N105" i="12"/>
  <c r="T47" i="28"/>
  <c r="R89" i="12"/>
  <c r="N39" i="28"/>
  <c r="H16" i="28"/>
  <c r="L24" i="12"/>
  <c r="I40" i="12"/>
  <c r="H53" i="28"/>
  <c r="O37" i="28"/>
  <c r="J106" i="12"/>
  <c r="G49" i="28"/>
  <c r="L82" i="12"/>
  <c r="G54" i="12"/>
  <c r="Q48" i="28"/>
  <c r="J16" i="28"/>
  <c r="L94" i="12"/>
  <c r="I53" i="12"/>
  <c r="L37" i="12"/>
  <c r="S100" i="12"/>
  <c r="I11" i="28"/>
  <c r="T81" i="12"/>
  <c r="J55" i="28"/>
  <c r="H89" i="12"/>
  <c r="U23" i="28"/>
  <c r="Q95" i="12"/>
  <c r="R18" i="12"/>
  <c r="U51" i="12"/>
  <c r="O32" i="12"/>
  <c r="P75" i="12"/>
  <c r="Q120" i="12"/>
  <c r="M50" i="28"/>
  <c r="P15" i="28"/>
  <c r="O32" i="28"/>
  <c r="L54" i="12"/>
  <c r="L39" i="28"/>
  <c r="Q67" i="12"/>
  <c r="L106" i="12"/>
  <c r="G120" i="12"/>
  <c r="L52" i="28"/>
  <c r="M18" i="28"/>
  <c r="O106" i="12"/>
  <c r="O19" i="28"/>
  <c r="G73" i="12"/>
  <c r="Q72" i="12"/>
  <c r="O93" i="12"/>
  <c r="U113" i="12"/>
  <c r="R122" i="12"/>
  <c r="G33" i="12"/>
  <c r="L66" i="12"/>
  <c r="T39" i="12"/>
  <c r="I35" i="28"/>
  <c r="R47" i="12"/>
  <c r="R39" i="28"/>
  <c r="U39" i="28"/>
  <c r="L21" i="28"/>
  <c r="Q41" i="28"/>
  <c r="L80" i="12"/>
  <c r="K33" i="12"/>
  <c r="N23" i="12"/>
  <c r="S23" i="12"/>
  <c r="Q86" i="12"/>
  <c r="I18" i="12"/>
  <c r="P38" i="28"/>
  <c r="J26" i="12"/>
  <c r="I89" i="12"/>
  <c r="N30" i="12"/>
  <c r="S12" i="12"/>
  <c r="G26" i="12"/>
  <c r="O53" i="12"/>
  <c r="H58" i="12"/>
  <c r="I51" i="12"/>
  <c r="N116" i="12"/>
  <c r="I17" i="28"/>
  <c r="R106" i="12"/>
  <c r="R34" i="28"/>
  <c r="Q51" i="28"/>
  <c r="M116" i="12"/>
  <c r="Q60" i="12"/>
  <c r="I22" i="28"/>
  <c r="U35" i="28"/>
  <c r="T34" i="28"/>
  <c r="U115" i="12"/>
  <c r="J46" i="12"/>
  <c r="I88" i="12"/>
  <c r="S20" i="28"/>
  <c r="K14" i="12"/>
  <c r="J44" i="12"/>
  <c r="J86" i="12"/>
  <c r="G19" i="12"/>
  <c r="Q11" i="28"/>
  <c r="Q122" i="12"/>
  <c r="Q39" i="28"/>
  <c r="S47" i="12"/>
  <c r="R54" i="28"/>
  <c r="J51" i="12"/>
  <c r="R115" i="12"/>
  <c r="O42" i="28"/>
  <c r="O96" i="12"/>
  <c r="K48" i="28"/>
  <c r="P115" i="12"/>
  <c r="G108" i="12"/>
  <c r="M40" i="12"/>
  <c r="H21" i="28"/>
  <c r="L62" i="12"/>
  <c r="H115" i="12"/>
  <c r="O122" i="12"/>
  <c r="H60" i="12"/>
  <c r="P116" i="12"/>
  <c r="R25" i="12"/>
  <c r="Q62" i="12"/>
  <c r="K42" i="28"/>
  <c r="N41" i="28"/>
  <c r="O21" i="28"/>
  <c r="U89" i="12"/>
  <c r="P88" i="12"/>
  <c r="N21" i="28"/>
  <c r="R44" i="12"/>
  <c r="N20" i="28"/>
  <c r="P26" i="28"/>
  <c r="I51" i="28"/>
  <c r="L44" i="12"/>
  <c r="U53" i="28"/>
  <c r="L107" i="12"/>
  <c r="H53" i="12"/>
  <c r="J18" i="28"/>
  <c r="O50" i="28"/>
  <c r="T65" i="12"/>
  <c r="P113" i="12"/>
  <c r="K18" i="28"/>
  <c r="T116" i="12"/>
  <c r="U106" i="12"/>
  <c r="U37" i="12"/>
  <c r="T36" i="28"/>
  <c r="K12" i="28"/>
  <c r="J32" i="12"/>
  <c r="R105" i="12"/>
  <c r="G90" i="12"/>
  <c r="M118" i="12"/>
  <c r="J19" i="28"/>
  <c r="I104" i="12"/>
  <c r="O56" i="28"/>
  <c r="U14" i="12"/>
  <c r="J118" i="12"/>
  <c r="L56" i="28"/>
  <c r="G41" i="12"/>
  <c r="I37" i="28"/>
  <c r="G32" i="28"/>
  <c r="J37" i="28"/>
  <c r="M96" i="12"/>
  <c r="G111" i="12"/>
  <c r="K47" i="12"/>
  <c r="O55" i="28"/>
  <c r="H18" i="28"/>
  <c r="H119" i="12"/>
  <c r="M26" i="28"/>
  <c r="K74" i="12"/>
  <c r="K37" i="28"/>
  <c r="L32" i="28"/>
  <c r="Q106" i="12"/>
  <c r="G48" i="28"/>
  <c r="L25" i="12"/>
  <c r="U38" i="28"/>
  <c r="Q59" i="12"/>
  <c r="R75" i="12"/>
  <c r="L59" i="12"/>
  <c r="N16" i="28"/>
  <c r="N23" i="28"/>
  <c r="L34" i="28"/>
  <c r="O40" i="28"/>
  <c r="U58" i="12"/>
  <c r="N96" i="12"/>
  <c r="S48" i="28"/>
  <c r="M113" i="12"/>
  <c r="R14" i="12"/>
  <c r="S104" i="12"/>
  <c r="Q66" i="12"/>
  <c r="H75" i="12"/>
  <c r="Q47" i="28"/>
  <c r="G47" i="12"/>
  <c r="T122" i="12"/>
  <c r="M81" i="12"/>
  <c r="G53" i="12"/>
  <c r="O25" i="12"/>
  <c r="M30" i="12"/>
  <c r="O49" i="28"/>
  <c r="Q47" i="12"/>
  <c r="H117" i="12"/>
  <c r="M72" i="12"/>
  <c r="M107" i="12"/>
  <c r="L20" i="12"/>
  <c r="Q16" i="28"/>
  <c r="P60" i="12"/>
  <c r="L122" i="12"/>
  <c r="P34" i="28"/>
  <c r="I115" i="12"/>
  <c r="R40" i="12"/>
  <c r="T58" i="12"/>
  <c r="G61" i="12"/>
  <c r="K39" i="12"/>
  <c r="R67" i="12"/>
  <c r="M44" i="12"/>
  <c r="L42" i="28"/>
  <c r="Q20" i="12"/>
  <c r="L95" i="12"/>
  <c r="P26" i="12"/>
  <c r="U32" i="12"/>
  <c r="T100" i="12"/>
  <c r="I107" i="12"/>
  <c r="G42" i="28"/>
  <c r="L96" i="12"/>
  <c r="O18" i="28"/>
  <c r="S18" i="28"/>
  <c r="K12" i="12"/>
  <c r="H25" i="12"/>
  <c r="U18" i="12"/>
  <c r="O18" i="12"/>
  <c r="Q46" i="12"/>
  <c r="I42" i="28"/>
  <c r="M42" i="28"/>
  <c r="J41" i="28"/>
  <c r="H108" i="12"/>
  <c r="M18" i="12"/>
  <c r="P55" i="28"/>
  <c r="O26" i="12"/>
  <c r="P120" i="12"/>
  <c r="H13" i="28"/>
  <c r="H23" i="12"/>
  <c r="R46" i="12"/>
  <c r="U53" i="12"/>
  <c r="T47" i="12"/>
  <c r="P105" i="12"/>
  <c r="U111" i="12"/>
  <c r="L50" i="28"/>
  <c r="N40" i="12"/>
  <c r="S67" i="12"/>
  <c r="N114" i="12"/>
  <c r="H49" i="28"/>
  <c r="O16" i="28"/>
  <c r="I68" i="12"/>
  <c r="L13" i="28"/>
  <c r="O117" i="12"/>
  <c r="J68" i="12"/>
  <c r="G28" i="28"/>
  <c r="G87" i="12"/>
  <c r="J12" i="28"/>
  <c r="T12" i="28"/>
  <c r="M60" i="12"/>
  <c r="K119" i="12"/>
  <c r="O74" i="12"/>
  <c r="Q56" i="28"/>
  <c r="K108" i="12"/>
  <c r="T33" i="12"/>
  <c r="Q26" i="28"/>
  <c r="L53" i="28"/>
  <c r="G60" i="12"/>
  <c r="T38" i="28"/>
  <c r="T20" i="28"/>
  <c r="K32" i="28"/>
  <c r="N28" i="28"/>
  <c r="G23" i="28"/>
  <c r="S52" i="28"/>
  <c r="J96" i="12"/>
  <c r="Q100" i="12"/>
  <c r="P95" i="12"/>
  <c r="R96" i="12"/>
  <c r="I15" i="28"/>
  <c r="R50" i="28"/>
  <c r="N55" i="28"/>
  <c r="U42" i="28"/>
  <c r="O68" i="12"/>
  <c r="M120" i="12"/>
  <c r="G83" i="12"/>
  <c r="K72" i="12"/>
  <c r="Q18" i="28"/>
  <c r="M32" i="28"/>
  <c r="T52" i="28"/>
  <c r="S38" i="28"/>
  <c r="P39" i="28"/>
  <c r="P35" i="28"/>
  <c r="P47" i="12"/>
  <c r="U44" i="12"/>
  <c r="S15" i="28"/>
  <c r="N19" i="28"/>
  <c r="N32" i="28"/>
  <c r="H39" i="12"/>
  <c r="L60" i="12"/>
  <c r="T99" i="12"/>
  <c r="I19" i="28"/>
  <c r="S107" i="12"/>
  <c r="K94" i="12"/>
  <c r="G46" i="12"/>
  <c r="H28" i="28"/>
  <c r="K53" i="12"/>
  <c r="H47" i="28"/>
  <c r="T96" i="12"/>
  <c r="M33" i="12"/>
  <c r="O13" i="28"/>
  <c r="M68" i="12"/>
  <c r="S114" i="12"/>
  <c r="S44" i="12"/>
  <c r="S18" i="12"/>
  <c r="T106" i="12"/>
  <c r="J81" i="12"/>
  <c r="S65" i="12"/>
  <c r="J12" i="12"/>
  <c r="I65" i="12"/>
  <c r="G75" i="12"/>
  <c r="P17" i="28"/>
  <c r="P20" i="28"/>
  <c r="N104" i="12"/>
  <c r="G16" i="28"/>
  <c r="H86" i="12"/>
  <c r="G112" i="12"/>
  <c r="H37" i="12"/>
  <c r="Q33" i="28"/>
  <c r="O115" i="12"/>
  <c r="L19" i="12"/>
  <c r="M41" i="28"/>
  <c r="L99" i="12"/>
  <c r="U40" i="28"/>
  <c r="U108" i="12"/>
  <c r="N22" i="28"/>
  <c r="M51" i="28"/>
  <c r="H20" i="28"/>
  <c r="L83" i="12"/>
  <c r="Q76" i="12"/>
  <c r="I33" i="12"/>
  <c r="S94" i="12"/>
  <c r="Q48" i="12"/>
  <c r="Q105" i="12"/>
  <c r="U118" i="12"/>
  <c r="J25" i="12"/>
  <c r="T86" i="12"/>
  <c r="S32" i="12"/>
  <c r="T119" i="12"/>
  <c r="M95" i="12"/>
  <c r="J72" i="12"/>
  <c r="P32" i="12"/>
  <c r="P111" i="12"/>
  <c r="K52" i="28"/>
  <c r="L61" i="12"/>
  <c r="O48" i="28"/>
  <c r="O104" i="12"/>
  <c r="L48" i="12"/>
  <c r="O94" i="12"/>
  <c r="K26" i="12"/>
  <c r="G26" i="28"/>
  <c r="U18" i="28"/>
  <c r="U49" i="28"/>
  <c r="L18" i="28"/>
  <c r="U112" i="12"/>
  <c r="M20" i="28"/>
  <c r="U116" i="12"/>
  <c r="K50" i="28"/>
  <c r="S117" i="12"/>
  <c r="S21" i="28"/>
  <c r="J11" i="28"/>
  <c r="K68" i="12"/>
  <c r="K23" i="12"/>
  <c r="R108" i="12"/>
  <c r="U30" i="12"/>
  <c r="M13" i="28"/>
  <c r="M122" i="12"/>
  <c r="L53" i="12"/>
  <c r="M19" i="28"/>
  <c r="U36" i="28"/>
  <c r="K122" i="12"/>
  <c r="H18" i="12"/>
  <c r="U74" i="12"/>
  <c r="U12" i="28"/>
  <c r="I26" i="28"/>
  <c r="P47" i="28"/>
  <c r="T113" i="12"/>
  <c r="O39" i="12"/>
  <c r="Q81" i="12"/>
  <c r="O51" i="28"/>
  <c r="G35" i="28"/>
  <c r="R72" i="12"/>
  <c r="T51" i="12"/>
  <c r="I67" i="12"/>
  <c r="N106" i="12"/>
  <c r="L28" i="28"/>
  <c r="P65" i="12"/>
  <c r="R32" i="12"/>
  <c r="O61" i="12"/>
  <c r="O79" i="12"/>
  <c r="R37" i="28"/>
  <c r="T12" i="12"/>
  <c r="K33" i="28"/>
  <c r="H88" i="12"/>
  <c r="J122" i="12"/>
  <c r="S26" i="12"/>
  <c r="R18" i="28"/>
  <c r="O39" i="28"/>
  <c r="H44" i="12"/>
  <c r="N82" i="12"/>
  <c r="K75" i="12"/>
  <c r="I74" i="12"/>
  <c r="P106" i="12"/>
  <c r="G41" i="28"/>
  <c r="Q37" i="12"/>
  <c r="H68" i="12"/>
  <c r="S40" i="28"/>
  <c r="R13" i="28"/>
  <c r="H81" i="12"/>
  <c r="T35" i="28"/>
  <c r="U11" i="28"/>
  <c r="M82" i="12"/>
  <c r="K95" i="12"/>
  <c r="J36" i="28"/>
  <c r="L120" i="12"/>
  <c r="Q73" i="12"/>
  <c r="G117" i="12"/>
  <c r="M114" i="12"/>
  <c r="L47" i="12"/>
  <c r="T118" i="12"/>
  <c r="P112" i="12"/>
  <c r="S11" i="28"/>
  <c r="T33" i="28"/>
  <c r="P23" i="28"/>
  <c r="G23" i="12"/>
  <c r="N33" i="12"/>
  <c r="Q54" i="28"/>
  <c r="N15" i="28"/>
  <c r="H65" i="12"/>
  <c r="P114" i="12"/>
  <c r="Q117" i="12"/>
  <c r="G106" i="12"/>
  <c r="M25" i="12"/>
  <c r="M26" i="12"/>
  <c r="H93" i="12"/>
  <c r="I44" i="12"/>
  <c r="S61" i="12"/>
  <c r="I50" i="28"/>
  <c r="S115" i="12"/>
  <c r="P104" i="12"/>
  <c r="O46" i="12"/>
  <c r="T26" i="12"/>
  <c r="R104" i="12"/>
  <c r="R52" i="28"/>
  <c r="Q116" i="12"/>
  <c r="Q37" i="28"/>
  <c r="H33" i="12"/>
  <c r="M53" i="12"/>
  <c r="M38" i="28"/>
  <c r="M112" i="12"/>
  <c r="T39" i="28"/>
  <c r="O113" i="12"/>
  <c r="Q50" i="28"/>
  <c r="J48" i="28"/>
  <c r="N122" i="12"/>
  <c r="N95" i="12"/>
  <c r="T44" i="12"/>
  <c r="U120" i="12"/>
  <c r="Q26" i="12"/>
  <c r="T111" i="12"/>
  <c r="J54" i="28"/>
  <c r="R100" i="12"/>
  <c r="M79" i="12"/>
  <c r="R88" i="12"/>
  <c r="O88" i="12"/>
  <c r="O54" i="28"/>
  <c r="U48" i="28"/>
  <c r="L30" i="12"/>
  <c r="S74" i="12"/>
  <c r="L14" i="12"/>
  <c r="S17" i="28"/>
  <c r="Q13" i="28"/>
  <c r="L12" i="28"/>
  <c r="T37" i="28"/>
  <c r="N67" i="12"/>
  <c r="P82" i="12"/>
  <c r="L15" i="28"/>
  <c r="N81" i="12"/>
  <c r="M15" i="28"/>
  <c r="G66" i="12"/>
  <c r="I12" i="28"/>
  <c r="I38" i="28"/>
  <c r="M53" i="28"/>
  <c r="M117" i="12"/>
  <c r="G89" i="12"/>
  <c r="J56" i="28"/>
  <c r="M47" i="28"/>
  <c r="O72" i="12"/>
  <c r="P72" i="12"/>
  <c r="K19" i="28"/>
  <c r="N12" i="28"/>
  <c r="Q40" i="12"/>
  <c r="M48" i="28"/>
  <c r="I55" i="28"/>
  <c r="J13" i="28"/>
  <c r="L111" i="12"/>
  <c r="G44" i="12"/>
  <c r="G32" i="12"/>
  <c r="I41" i="28"/>
  <c r="J116" i="12"/>
  <c r="H79" i="12"/>
  <c r="I49" i="28"/>
  <c r="R35" i="28"/>
  <c r="K34" i="28"/>
  <c r="J15" i="28"/>
  <c r="Q75" i="12"/>
  <c r="R32" i="28"/>
  <c r="Q15" i="12"/>
  <c r="N18" i="12"/>
  <c r="R11" i="28"/>
  <c r="K51" i="28"/>
  <c r="S28" i="28"/>
  <c r="S32" i="28"/>
  <c r="J74" i="12"/>
  <c r="K49" i="28"/>
  <c r="K51" i="12"/>
  <c r="R81" i="12"/>
  <c r="H26" i="12"/>
  <c r="G15" i="12"/>
  <c r="K13" i="28"/>
  <c r="S113" i="12"/>
  <c r="S26" i="28"/>
  <c r="K107" i="12"/>
  <c r="U20" i="28"/>
  <c r="M12" i="28"/>
  <c r="P51" i="28"/>
  <c r="U65" i="12"/>
  <c r="T18" i="12"/>
  <c r="T108" i="12"/>
  <c r="U105" i="12"/>
  <c r="H26" i="28"/>
  <c r="Q40" i="28"/>
  <c r="Q12" i="28"/>
  <c r="J14" i="12"/>
  <c r="Q104" i="12"/>
  <c r="J65" i="12"/>
  <c r="I96" i="12"/>
  <c r="G45" i="12"/>
  <c r="K25" i="12"/>
  <c r="U28" i="28"/>
  <c r="R118" i="12"/>
  <c r="U86" i="12"/>
  <c r="P96" i="12"/>
  <c r="K118" i="12"/>
  <c r="M75" i="12"/>
  <c r="G30" i="12"/>
  <c r="L16" i="12"/>
  <c r="R37" i="12"/>
  <c r="G18" i="12"/>
  <c r="Q113" i="12"/>
  <c r="O89" i="12"/>
  <c r="R95" i="12"/>
  <c r="H30" i="12"/>
  <c r="P122" i="12"/>
  <c r="T104" i="12"/>
  <c r="I106" i="12"/>
  <c r="G36" i="28"/>
  <c r="M46" i="12"/>
  <c r="P25" i="12"/>
  <c r="L89" i="12"/>
  <c r="G95" i="12"/>
  <c r="G114" i="12"/>
  <c r="Q39" i="12"/>
  <c r="H118" i="12"/>
  <c r="M52" i="28"/>
  <c r="R30" i="12"/>
  <c r="J99" i="12"/>
  <c r="H42" i="28"/>
  <c r="R117" i="12"/>
  <c r="U26" i="12"/>
  <c r="P107" i="12"/>
  <c r="L32" i="12"/>
  <c r="U47" i="28"/>
  <c r="H54" i="28"/>
  <c r="K47" i="28"/>
  <c r="I116" i="12"/>
  <c r="O118" i="12"/>
  <c r="M51" i="12"/>
  <c r="N38" i="28"/>
  <c r="T61" i="12"/>
  <c r="T49" i="28"/>
  <c r="O22" i="28"/>
  <c r="U26" i="28"/>
  <c r="G37" i="28"/>
  <c r="Q107" i="12"/>
  <c r="L31" i="12"/>
  <c r="U68" i="12"/>
  <c r="U107" i="12"/>
  <c r="M23" i="28"/>
  <c r="S23" i="28"/>
  <c r="N111" i="12"/>
  <c r="O35" i="28"/>
  <c r="J40" i="12"/>
  <c r="Q65" i="12"/>
  <c r="S22" i="28"/>
  <c r="L52" i="12"/>
  <c r="O23" i="28"/>
  <c r="O40" i="12"/>
  <c r="N39" i="12"/>
  <c r="G38" i="12"/>
  <c r="S79" i="12"/>
  <c r="K61" i="12"/>
  <c r="I112" i="12"/>
  <c r="Q28" i="28"/>
  <c r="G21" i="28"/>
  <c r="P11" i="28"/>
  <c r="H47" i="12"/>
  <c r="M22" i="28"/>
  <c r="Q58" i="12"/>
  <c r="R15" i="28"/>
  <c r="R53" i="28"/>
  <c r="P42" i="28"/>
  <c r="H37" i="28"/>
  <c r="O26" i="28"/>
  <c r="T42" i="28"/>
  <c r="N49" i="28"/>
  <c r="Q68" i="12"/>
  <c r="L104" i="12"/>
  <c r="O30" i="12"/>
  <c r="H116" i="12"/>
  <c r="M105" i="12"/>
  <c r="P48" i="28"/>
  <c r="N37" i="28"/>
  <c r="J33" i="28"/>
  <c r="S54" i="28"/>
  <c r="L81" i="12"/>
  <c r="U13" i="28"/>
  <c r="T89" i="12"/>
  <c r="S118" i="12"/>
  <c r="I34" i="28"/>
  <c r="S13" i="28"/>
  <c r="L112" i="12"/>
  <c r="R61" i="12"/>
  <c r="U67" i="12"/>
  <c r="M104" i="12"/>
  <c r="M40" i="28"/>
  <c r="Q74" i="12"/>
  <c r="J38" i="28"/>
  <c r="I120" i="12"/>
  <c r="J47" i="12"/>
  <c r="N60" i="12"/>
  <c r="T46" i="12"/>
  <c r="P89" i="12"/>
  <c r="T23" i="28"/>
  <c r="K96" i="12"/>
  <c r="K81" i="12"/>
  <c r="U72" i="12"/>
  <c r="G19" i="28"/>
  <c r="G39" i="28"/>
  <c r="P53" i="28"/>
  <c r="U82" i="12"/>
  <c r="Q38" i="12"/>
  <c r="L72" i="12"/>
  <c r="L38" i="12"/>
  <c r="J93" i="12"/>
  <c r="G58" i="12"/>
  <c r="P33" i="12"/>
  <c r="K23" i="28"/>
  <c r="T82" i="12"/>
  <c r="H48" i="28"/>
  <c r="L38" i="28"/>
  <c r="I122" i="12"/>
  <c r="G53" i="28"/>
  <c r="R51" i="12"/>
  <c r="S34" i="28"/>
  <c r="J114" i="12"/>
  <c r="G27" i="12"/>
  <c r="N94" i="12"/>
  <c r="H54" i="12"/>
  <c r="L115" i="12"/>
  <c r="S51" i="12"/>
  <c r="J95" i="12"/>
  <c r="S95" i="12"/>
  <c r="Q93" i="12"/>
  <c r="Q31" i="12"/>
  <c r="Q96" i="12"/>
  <c r="H50" i="28"/>
  <c r="M54" i="28"/>
  <c r="P54" i="12"/>
  <c r="G52" i="28"/>
  <c r="N118" i="12"/>
  <c r="P41" i="28"/>
  <c r="L47" i="28"/>
  <c r="S96" i="12"/>
  <c r="U46" i="12"/>
  <c r="J89" i="12"/>
  <c r="L22" i="28"/>
  <c r="R16" i="28"/>
  <c r="P13" i="28"/>
  <c r="S33" i="28"/>
  <c r="G40" i="12"/>
  <c r="G55" i="12"/>
  <c r="R53" i="12"/>
  <c r="L114" i="12"/>
  <c r="Q52" i="28"/>
  <c r="I58" i="12"/>
  <c r="T107" i="12"/>
  <c r="J54" i="12"/>
  <c r="O36" i="28"/>
  <c r="L51" i="12"/>
  <c r="L76" i="12"/>
  <c r="P53" i="12"/>
  <c r="P36" i="28"/>
  <c r="G59" i="12"/>
  <c r="P18" i="12"/>
  <c r="I111" i="12"/>
  <c r="O47" i="12"/>
  <c r="J67" i="12"/>
  <c r="R116" i="12"/>
  <c r="T88" i="12"/>
  <c r="K89" i="12"/>
  <c r="K104" i="12"/>
  <c r="O54" i="12"/>
  <c r="L46" i="12"/>
  <c r="O12" i="28"/>
  <c r="H40" i="28"/>
  <c r="Q18" i="12"/>
  <c r="L108" i="12"/>
  <c r="R111" i="12"/>
  <c r="I52" i="28"/>
  <c r="O34" i="28"/>
  <c r="G17" i="28"/>
  <c r="O41" i="28"/>
  <c r="H46" i="12"/>
  <c r="S53" i="12"/>
  <c r="T72" i="12"/>
  <c r="T18" i="28"/>
  <c r="Q22" i="28"/>
  <c r="M58" i="12"/>
  <c r="J108" i="12"/>
  <c r="N25" i="12"/>
  <c r="U40" i="12"/>
  <c r="U55" i="28"/>
  <c r="M86" i="12"/>
  <c r="R86" i="12"/>
  <c r="G55" i="28"/>
  <c r="L58" i="12"/>
  <c r="U93" i="12"/>
  <c r="N47" i="12"/>
  <c r="Q42" i="28"/>
  <c r="R56" i="28"/>
  <c r="G25" i="12"/>
  <c r="N112" i="12"/>
  <c r="M100" i="12"/>
  <c r="R60" i="12"/>
  <c r="N108" i="12"/>
  <c r="I14" i="12"/>
  <c r="P37" i="28"/>
  <c r="I54" i="12"/>
  <c r="N120" i="12"/>
  <c r="P58" i="12"/>
  <c r="Q108" i="12"/>
  <c r="K11" i="28"/>
  <c r="N34" i="28"/>
  <c r="P23" i="12"/>
  <c r="S55" i="28"/>
  <c r="J26" i="28"/>
  <c r="H14" i="12"/>
  <c r="M17" i="28"/>
  <c r="I79" i="12"/>
  <c r="P119" i="12"/>
  <c r="T32" i="12"/>
  <c r="K120" i="12"/>
  <c r="T32" i="28"/>
  <c r="Q38" i="28"/>
  <c r="T51" i="28"/>
  <c r="M33" i="28"/>
  <c r="O53" i="28"/>
  <c r="U19" i="28"/>
  <c r="L40" i="28"/>
  <c r="T14" i="12"/>
  <c r="K15" i="28"/>
  <c r="U50" i="28"/>
  <c r="K100" i="12"/>
  <c r="Q27" i="12"/>
  <c r="K41" i="28"/>
  <c r="P30" i="12"/>
  <c r="H15" i="28"/>
  <c r="J51" i="28"/>
  <c r="P18" i="28"/>
  <c r="M39" i="12"/>
  <c r="L51" i="28"/>
  <c r="U81" i="12"/>
  <c r="U104" i="12"/>
  <c r="N68" i="12"/>
  <c r="U16" i="28"/>
  <c r="U99" i="12"/>
  <c r="I114" i="12"/>
  <c r="L48" i="28"/>
  <c r="I119" i="12"/>
  <c r="H111" i="12"/>
  <c r="N14" i="12"/>
  <c r="K20" i="28"/>
  <c r="I16" i="28"/>
  <c r="I37" i="12"/>
  <c r="S42" i="28"/>
  <c r="L34" i="12"/>
  <c r="J22" i="28"/>
  <c r="J107" i="12"/>
  <c r="P74" i="12"/>
  <c r="G33" i="28"/>
  <c r="P40" i="28"/>
  <c r="P86" i="12"/>
  <c r="H99" i="12"/>
  <c r="U114" i="12"/>
  <c r="G16" i="12"/>
  <c r="O52" i="28"/>
  <c r="M54" i="12"/>
  <c r="I32" i="28"/>
  <c r="S37" i="28"/>
  <c r="Q53" i="12"/>
  <c r="S60" i="12"/>
  <c r="K36" i="28"/>
  <c r="H96" i="12"/>
  <c r="O65" i="12"/>
  <c r="J58" i="12"/>
  <c r="P32" i="28"/>
  <c r="L23" i="12"/>
  <c r="T56" i="28"/>
  <c r="R99" i="12"/>
  <c r="M49" i="28"/>
  <c r="Q21" i="28"/>
  <c r="P79" i="12"/>
  <c r="R68" i="12"/>
  <c r="U37" i="28"/>
  <c r="M11" i="28"/>
  <c r="L105" i="12"/>
  <c r="T74" i="12"/>
  <c r="N52" i="28"/>
  <c r="M111" i="12"/>
  <c r="I118" i="12"/>
  <c r="G39" i="12"/>
  <c r="J82" i="12"/>
  <c r="L54" i="28"/>
  <c r="R65" i="12"/>
  <c r="K16" i="28"/>
  <c r="O37" i="12"/>
  <c r="J17" i="28"/>
  <c r="K65" i="12"/>
  <c r="M94" i="12"/>
  <c r="P39" i="12"/>
  <c r="I39" i="28"/>
  <c r="M99" i="12"/>
  <c r="T79" i="12"/>
  <c r="R48" i="28"/>
  <c r="S53" i="28"/>
  <c r="T21" i="28"/>
  <c r="R17" i="28"/>
  <c r="G48" i="12"/>
  <c r="T28" i="28"/>
  <c r="Q79" i="12"/>
  <c r="M35" i="28"/>
  <c r="G12" i="12"/>
  <c r="R82" i="12"/>
  <c r="U60" i="12"/>
  <c r="M37" i="28"/>
  <c r="N33" i="28"/>
  <c r="S41" i="28"/>
  <c r="P16" i="28"/>
  <c r="J117" i="12"/>
  <c r="R23" i="28"/>
  <c r="P52" i="28"/>
  <c r="I12" i="12"/>
  <c r="M67" i="12"/>
  <c r="R42" i="28"/>
  <c r="N113" i="12"/>
  <c r="P81" i="12"/>
  <c r="P19" i="28"/>
  <c r="U21" i="28"/>
  <c r="O11" i="28"/>
  <c r="T41" i="28"/>
  <c r="T50" i="28"/>
  <c r="G20" i="28"/>
  <c r="J28" i="28"/>
  <c r="H51" i="28"/>
  <c r="L15" i="12"/>
  <c r="O17" i="28"/>
  <c r="L55" i="12"/>
  <c r="R20" i="28"/>
  <c r="G118" i="12"/>
  <c r="R26" i="28"/>
  <c r="I25" i="12"/>
  <c r="S58" i="12"/>
  <c r="M12" i="12"/>
  <c r="G72" i="12"/>
  <c r="H34" i="28"/>
  <c r="K32" i="12"/>
  <c r="Q111" i="12"/>
  <c r="I47" i="28"/>
  <c r="R39" i="12"/>
  <c r="H22" i="28"/>
  <c r="H106" i="12"/>
  <c r="P44" i="12"/>
  <c r="S119" i="12"/>
  <c r="S16" i="28"/>
  <c r="S36" i="28"/>
  <c r="R93" i="12"/>
  <c r="K114" i="12"/>
  <c r="U39" i="12"/>
  <c r="L19" i="28"/>
  <c r="H112" i="12"/>
  <c r="K37" i="12"/>
  <c r="T60" i="12"/>
  <c r="K115" i="12"/>
  <c r="S40" i="12"/>
  <c r="J88" i="12"/>
  <c r="L35" i="28"/>
  <c r="K54" i="28"/>
  <c r="T95" i="12"/>
  <c r="H33" i="28"/>
  <c r="S105" i="12"/>
  <c r="G105" i="12"/>
  <c r="P99" i="12"/>
  <c r="M14" i="12"/>
  <c r="U33" i="12"/>
  <c r="J53" i="12"/>
  <c r="Q20" i="28"/>
  <c r="L26" i="12"/>
  <c r="P14" i="12"/>
  <c r="L74" i="12"/>
  <c r="G54" i="28"/>
  <c r="S30" i="12"/>
  <c r="U122" i="12"/>
  <c r="U54" i="28"/>
  <c r="Q51" i="12"/>
  <c r="O33" i="12"/>
  <c r="J111" i="12"/>
  <c r="G107" i="12"/>
  <c r="I23" i="28"/>
  <c r="Q49" i="28"/>
  <c r="Q12" i="12"/>
  <c r="O108" i="12"/>
  <c r="N47" i="28"/>
  <c r="S35" i="28"/>
  <c r="I39" i="12"/>
  <c r="L75" i="12"/>
  <c r="H94" i="12"/>
  <c r="T120" i="12"/>
  <c r="L100" i="12"/>
  <c r="T67" i="12"/>
  <c r="T93" i="12"/>
  <c r="Q118" i="12"/>
  <c r="J32" i="28"/>
  <c r="L86" i="12"/>
  <c r="H113" i="12"/>
  <c r="O99" i="12"/>
  <c r="O75" i="12"/>
  <c r="J75" i="12"/>
  <c r="G12" i="28"/>
  <c r="N35" i="28"/>
  <c r="M115" i="12"/>
  <c r="L55" i="28"/>
  <c r="J39" i="12"/>
  <c r="Q88" i="12"/>
  <c r="O67" i="12"/>
  <c r="N54" i="12"/>
  <c r="I95" i="12"/>
  <c r="N53" i="28"/>
  <c r="H52" i="28"/>
  <c r="Q54" i="12"/>
  <c r="G50" i="28"/>
  <c r="H107" i="12"/>
  <c r="Q19" i="12"/>
  <c r="N115" i="12"/>
  <c r="K105" i="12"/>
  <c r="Q24" i="12"/>
  <c r="T40" i="28"/>
  <c r="I54" i="28"/>
  <c r="Q80" i="12"/>
  <c r="J100" i="12"/>
  <c r="L67" i="12"/>
  <c r="K53" i="28"/>
  <c r="I108" i="12"/>
  <c r="S56" i="28"/>
  <c r="L27" i="12"/>
  <c r="J79" i="12"/>
  <c r="I86" i="12"/>
  <c r="J40" i="28"/>
  <c r="T13" i="28"/>
  <c r="R12" i="28"/>
  <c r="J39" i="28"/>
  <c r="H61" i="12"/>
  <c r="R28" i="28"/>
  <c r="N75" i="12"/>
  <c r="O58" i="12"/>
  <c r="G38" i="28"/>
  <c r="O44" i="12"/>
  <c r="H12" i="28"/>
  <c r="R107" i="12"/>
  <c r="U17" i="28"/>
  <c r="S93" i="12"/>
  <c r="L12" i="12"/>
  <c r="I47" i="12"/>
  <c r="G18" i="28"/>
  <c r="O81" i="12"/>
  <c r="L33" i="28"/>
  <c r="M39" i="28"/>
  <c r="P50" i="28"/>
  <c r="M89" i="12"/>
  <c r="K116" i="12"/>
  <c r="R12" i="12"/>
  <c r="N61" i="12"/>
  <c r="G47" i="28"/>
  <c r="G24" i="12"/>
  <c r="O15" i="28"/>
  <c r="J94" i="12"/>
  <c r="U75" i="12"/>
  <c r="L116" i="12"/>
  <c r="M88" i="12"/>
  <c r="R33" i="12"/>
  <c r="M55" i="28"/>
  <c r="Q119" i="12"/>
  <c r="M32" i="12"/>
  <c r="I28" i="28"/>
  <c r="S106" i="12"/>
  <c r="I75" i="12"/>
  <c r="T75" i="12"/>
  <c r="M36" i="28"/>
  <c r="T26" i="28"/>
  <c r="K17" i="28"/>
  <c r="N26" i="12"/>
  <c r="R33" i="28"/>
  <c r="Q69" i="12"/>
  <c r="L49" i="28"/>
  <c r="M61" i="12"/>
  <c r="R47" i="28"/>
  <c r="R79" i="12"/>
  <c r="R94" i="12"/>
  <c r="T53" i="12"/>
  <c r="Q44" i="12"/>
  <c r="Q15" i="28"/>
  <c r="N46" i="12"/>
  <c r="H40" i="12"/>
  <c r="P93" i="12"/>
  <c r="I113" i="12"/>
  <c r="K113" i="12"/>
  <c r="O95" i="12"/>
  <c r="L113" i="12"/>
  <c r="Q55" i="28"/>
  <c r="R23" i="12"/>
  <c r="R58" i="12"/>
  <c r="P37" i="12"/>
  <c r="J49" i="28"/>
  <c r="K112" i="12"/>
  <c r="U119" i="12"/>
  <c r="H32" i="12"/>
  <c r="N50" i="28"/>
  <c r="T30" i="12"/>
  <c r="U52" i="28"/>
  <c r="G56" i="28"/>
  <c r="G115" i="12"/>
  <c r="S47" i="28"/>
  <c r="T22" i="28"/>
  <c r="Q112" i="12"/>
  <c r="U94" i="12"/>
  <c r="S99" i="12"/>
  <c r="Q41" i="12"/>
  <c r="K39" i="28"/>
  <c r="J37" i="12"/>
  <c r="R41" i="28"/>
  <c r="S86" i="12"/>
  <c r="T15" i="28"/>
  <c r="S39" i="28"/>
  <c r="U117" i="12"/>
  <c r="H36" i="28"/>
  <c r="K38" i="28"/>
  <c r="L11" i="28"/>
  <c r="G82" i="12"/>
  <c r="S68" i="12"/>
  <c r="R19" i="28"/>
  <c r="P108" i="12"/>
  <c r="S25" i="12"/>
  <c r="K111" i="12"/>
  <c r="Q87" i="12"/>
  <c r="O120" i="12"/>
  <c r="P21" i="28"/>
  <c r="N17" i="28"/>
  <c r="P28" i="28"/>
  <c r="P68" i="12"/>
  <c r="S82" i="12"/>
  <c r="J23" i="28"/>
  <c r="P33" i="28"/>
  <c r="N119" i="12"/>
  <c r="I100" i="12"/>
  <c r="Q17" i="28"/>
  <c r="H32" i="28"/>
  <c r="N117" i="12"/>
  <c r="J120" i="12"/>
  <c r="K26" i="28"/>
  <c r="G104" i="12"/>
  <c r="I61" i="12"/>
  <c r="S51" i="28"/>
  <c r="R119" i="12"/>
  <c r="I105" i="12"/>
  <c r="Q83" i="12"/>
  <c r="O28" i="28"/>
  <c r="I81" i="12"/>
  <c r="N65" i="12"/>
  <c r="S12" i="28"/>
  <c r="L18" i="12"/>
  <c r="H39" i="28"/>
  <c r="Q34" i="12"/>
  <c r="J20" i="28"/>
  <c r="O14" i="12"/>
  <c r="K86" i="12"/>
  <c r="L36" i="28"/>
  <c r="H38" i="28"/>
  <c r="G76" i="12"/>
  <c r="R112" i="12"/>
  <c r="U95" i="12"/>
  <c r="Q30" i="12"/>
  <c r="G80" i="12"/>
  <c r="N51" i="28"/>
  <c r="O111" i="12"/>
  <c r="P22" i="28"/>
  <c r="R74" i="12"/>
  <c r="P40" i="12"/>
  <c r="R54" i="12"/>
  <c r="M65" i="12"/>
  <c r="Q32" i="28"/>
  <c r="G67" i="12"/>
  <c r="Q34" i="28"/>
  <c r="N89" i="12"/>
  <c r="K55" i="28"/>
  <c r="U47" i="12"/>
  <c r="N107" i="12"/>
  <c r="U25" i="12"/>
  <c r="O107" i="12"/>
  <c r="O82" i="12"/>
  <c r="M23" i="12"/>
  <c r="R40" i="28"/>
  <c r="K35" i="28"/>
  <c r="Q19" i="28"/>
  <c r="L118" i="12"/>
  <c r="H19" i="28"/>
  <c r="I26" i="12"/>
  <c r="O86" i="12"/>
  <c r="P118" i="12"/>
  <c r="S108" i="12"/>
  <c r="K79" i="12"/>
  <c r="Q115" i="12"/>
  <c r="K44" i="12"/>
  <c r="P12" i="28"/>
  <c r="P51" i="12"/>
  <c r="K30" i="12"/>
  <c r="J21" i="28"/>
  <c r="P67" i="12"/>
  <c r="T105" i="12"/>
  <c r="I32" i="12"/>
  <c r="Q23" i="12"/>
  <c r="L117" i="12"/>
  <c r="K60" i="12"/>
  <c r="T53" i="28"/>
  <c r="S116" i="12"/>
  <c r="G15" i="28"/>
  <c r="G11" i="28"/>
  <c r="O105" i="12"/>
  <c r="P94" i="12"/>
  <c r="Q90" i="12"/>
  <c r="N86" i="12"/>
  <c r="Q35" i="28"/>
  <c r="M34" i="28"/>
  <c r="Q52" i="12"/>
  <c r="L69" i="12"/>
  <c r="G88" i="12"/>
  <c r="G31" i="12"/>
  <c r="U23" i="12"/>
  <c r="T68" i="12"/>
  <c r="T54" i="28"/>
  <c r="S37" i="12"/>
  <c r="N13" i="28"/>
  <c r="U51" i="28"/>
  <c r="K99" i="12"/>
  <c r="L45" i="12"/>
  <c r="U33" i="28"/>
  <c r="K117" i="12"/>
  <c r="Q53" i="28"/>
  <c r="N26" i="28"/>
  <c r="N11" i="28"/>
  <c r="M56" i="28"/>
  <c r="H104" i="12"/>
  <c r="S33" i="12"/>
  <c r="O20" i="28"/>
  <c r="P61" i="12"/>
  <c r="N56" i="28"/>
  <c r="R51" i="28"/>
  <c r="K88" i="12"/>
  <c r="I46" i="12"/>
  <c r="L39" i="12"/>
  <c r="P12" i="12"/>
  <c r="K54" i="12"/>
  <c r="H41" i="28"/>
  <c r="N99" i="12"/>
  <c r="P56" i="28"/>
  <c r="H74" i="12"/>
  <c r="N40" i="28"/>
  <c r="G93" i="12"/>
  <c r="I99" i="12"/>
  <c r="Q16" i="12"/>
  <c r="K46" i="12"/>
  <c r="S14" i="12"/>
  <c r="M16" i="28"/>
  <c r="S81" i="12"/>
  <c r="Q45" i="12"/>
  <c r="N51" i="12"/>
  <c r="U54" i="12"/>
  <c r="N18" i="28"/>
  <c r="S50" i="28"/>
  <c r="K106" i="12"/>
  <c r="P46" i="12"/>
  <c r="U12" i="12"/>
  <c r="N48" i="28"/>
  <c r="J105" i="12"/>
  <c r="N44" i="12"/>
  <c r="G13" i="28"/>
  <c r="L79" i="12"/>
  <c r="J33" i="12"/>
  <c r="H35" i="28"/>
  <c r="Q33" i="12"/>
  <c r="G51" i="12"/>
  <c r="G62" i="12"/>
  <c r="U32" i="28"/>
  <c r="P54" i="28"/>
  <c r="U22" i="28"/>
  <c r="H17" i="28"/>
  <c r="U34" i="28"/>
  <c r="U41" i="28"/>
  <c r="K58" i="12"/>
  <c r="L68" i="12"/>
  <c r="J60" i="12"/>
  <c r="G74" i="12"/>
  <c r="O119" i="12"/>
  <c r="T112" i="12"/>
  <c r="G113" i="12"/>
  <c r="T37" i="12"/>
  <c r="L90" i="12"/>
  <c r="G69" i="12"/>
  <c r="N53" i="12"/>
  <c r="R21" i="28"/>
  <c r="G86" i="12"/>
  <c r="G122" i="12"/>
  <c r="U88" i="12"/>
  <c r="J18" i="12"/>
  <c r="G96" i="12"/>
  <c r="N37" i="12"/>
  <c r="I20" i="28"/>
  <c r="N88" i="12"/>
  <c r="S89" i="12"/>
  <c r="T23" i="12"/>
  <c r="H55" i="28"/>
  <c r="T115" i="12"/>
  <c r="I72" i="12"/>
  <c r="N42" i="28"/>
  <c r="J119" i="12"/>
  <c r="H95" i="12"/>
  <c r="H120" i="12"/>
  <c r="Q32" i="12"/>
  <c r="G14" i="12"/>
  <c r="H100" i="12"/>
  <c r="J113" i="12"/>
  <c r="T16" i="28"/>
  <c r="M93" i="12"/>
  <c r="L20" i="28"/>
  <c r="G116" i="12"/>
  <c r="H51" i="12"/>
  <c r="I82" i="12"/>
  <c r="I13" i="28"/>
  <c r="L65" i="12"/>
  <c r="G119" i="12"/>
  <c r="T48" i="28"/>
  <c r="S120" i="12"/>
  <c r="K18" i="12"/>
  <c r="G34" i="28"/>
  <c r="Q82" i="12"/>
  <c r="I36" i="28"/>
  <c r="H11" i="28"/>
  <c r="N32" i="12"/>
  <c r="H23" i="28"/>
  <c r="S72" i="12"/>
  <c r="N54" i="28"/>
  <c r="I23" i="12"/>
  <c r="O38" i="28"/>
  <c r="Q99" i="12"/>
  <c r="K67" i="12"/>
  <c r="Q89" i="12"/>
  <c r="G68" i="12"/>
  <c r="S111" i="12"/>
  <c r="J61" i="12"/>
  <c r="K40" i="12"/>
  <c r="K40" i="28"/>
  <c r="I53" i="28"/>
  <c r="K22" i="28"/>
  <c r="R55" i="28"/>
  <c r="T94" i="12"/>
  <c r="O114" i="12"/>
  <c r="L119" i="12"/>
  <c r="K82" i="12"/>
  <c r="I21" i="28"/>
  <c r="T54" i="12"/>
  <c r="P117" i="12"/>
  <c r="J104" i="12"/>
  <c r="I93" i="12"/>
  <c r="R22" i="28"/>
  <c r="T19" i="28"/>
  <c r="Q114" i="12"/>
  <c r="M47" i="12"/>
  <c r="H82" i="12"/>
  <c r="T114" i="12"/>
  <c r="H12" i="12"/>
  <c r="R26" i="12"/>
  <c r="S54" i="12"/>
  <c r="T40" i="12"/>
  <c r="N12" i="12"/>
  <c r="N100" i="12"/>
  <c r="J115" i="12"/>
  <c r="H114" i="12"/>
  <c r="L17" i="28"/>
  <c r="J23" i="12"/>
  <c r="U61" i="12"/>
  <c r="G20" i="12"/>
  <c r="Q55" i="12"/>
  <c r="M28" i="28"/>
  <c r="G79" i="12"/>
  <c r="R113" i="12"/>
  <c r="K56" i="28"/>
  <c r="J112" i="12"/>
  <c r="G100" i="12"/>
  <c r="T55" i="28"/>
  <c r="U79" i="12"/>
  <c r="N93" i="12"/>
  <c r="L23" i="28"/>
  <c r="O116" i="12"/>
  <c r="L40" i="12"/>
  <c r="U15" i="28"/>
  <c r="L93" i="12"/>
  <c r="O33" i="28"/>
  <c r="J35" i="28"/>
  <c r="N79" i="12"/>
  <c r="S112" i="12"/>
  <c r="H122" i="12"/>
  <c r="N74" i="12"/>
  <c r="L16" i="28"/>
  <c r="R114" i="12"/>
  <c r="J52" i="28"/>
  <c r="Q23" i="28"/>
  <c r="M180" i="9" l="1"/>
  <c r="L613" i="9"/>
  <c r="K110" i="9"/>
  <c r="K481" i="9"/>
  <c r="J38" i="9"/>
  <c r="J409" i="9"/>
  <c r="J578" i="9"/>
  <c r="M21" i="9"/>
  <c r="J580" i="9"/>
  <c r="M23" i="9"/>
  <c r="J123" i="9"/>
  <c r="K432" i="9"/>
  <c r="M29" i="9"/>
  <c r="J586" i="9"/>
  <c r="L58" i="9"/>
  <c r="J553" i="9"/>
  <c r="L428" i="9"/>
  <c r="J181" i="9"/>
  <c r="I108" i="9"/>
  <c r="K355" i="9"/>
  <c r="J521" i="9"/>
  <c r="L26" i="9"/>
  <c r="M158" i="9"/>
  <c r="L591" i="9"/>
  <c r="M149" i="9"/>
  <c r="L582" i="9"/>
  <c r="K489" i="9"/>
  <c r="K118" i="9"/>
  <c r="I17" i="9"/>
  <c r="G14" i="28"/>
  <c r="J326" i="9"/>
  <c r="L121" i="9"/>
  <c r="K554" i="9"/>
  <c r="L156" i="9"/>
  <c r="L527" i="9"/>
  <c r="L403" i="9"/>
  <c r="J156" i="9"/>
  <c r="K408" i="9"/>
  <c r="J99" i="9"/>
  <c r="J61" i="9"/>
  <c r="J432" i="9"/>
  <c r="K495" i="9"/>
  <c r="K124" i="9"/>
  <c r="I21" i="9"/>
  <c r="J330" i="9"/>
  <c r="L181" i="9"/>
  <c r="L552" i="9"/>
  <c r="I123" i="9"/>
  <c r="K370" i="9"/>
  <c r="L397" i="9"/>
  <c r="J150" i="9"/>
  <c r="L353" i="9"/>
  <c r="I168" i="9"/>
  <c r="T43" i="28"/>
  <c r="L531" i="9"/>
  <c r="L160" i="9"/>
  <c r="J103" i="9"/>
  <c r="K412" i="9"/>
  <c r="K616" i="9"/>
  <c r="M121" i="9"/>
  <c r="L85" i="9"/>
  <c r="K518" i="9"/>
  <c r="L149" i="9"/>
  <c r="L520" i="9"/>
  <c r="I45" i="9"/>
  <c r="J354" i="9"/>
  <c r="L327" i="9"/>
  <c r="I142" i="9"/>
  <c r="L554" i="9"/>
  <c r="L183" i="9"/>
  <c r="J416" i="9"/>
  <c r="J45" i="9"/>
  <c r="K102" i="9"/>
  <c r="K473" i="9"/>
  <c r="I25" i="9"/>
  <c r="J334" i="9"/>
  <c r="L355" i="9"/>
  <c r="I170" i="9"/>
  <c r="I84" i="9"/>
  <c r="K331" i="9"/>
  <c r="J428" i="9"/>
  <c r="J57" i="9"/>
  <c r="J152" i="9"/>
  <c r="L399" i="9"/>
  <c r="J32" i="9"/>
  <c r="J403" i="9"/>
  <c r="L34" i="9"/>
  <c r="J529" i="9"/>
  <c r="L83" i="9"/>
  <c r="K516" i="9"/>
  <c r="J327" i="9"/>
  <c r="I18" i="9"/>
  <c r="J335" i="9"/>
  <c r="I26" i="9"/>
  <c r="J85" i="9"/>
  <c r="K394" i="9"/>
  <c r="J459" i="9"/>
  <c r="K26" i="9"/>
  <c r="K521" i="9"/>
  <c r="L88" i="9"/>
  <c r="L551" i="9"/>
  <c r="L180" i="9"/>
  <c r="L153" i="9"/>
  <c r="L524" i="9"/>
  <c r="I153" i="9"/>
  <c r="L338" i="9"/>
  <c r="L542" i="9"/>
  <c r="L171" i="9"/>
  <c r="L32" i="9"/>
  <c r="J527" i="9"/>
  <c r="L79" i="9"/>
  <c r="K512" i="9"/>
  <c r="O14" i="28"/>
  <c r="K185" i="9"/>
  <c r="L494" i="9"/>
  <c r="G57" i="28"/>
  <c r="I52" i="9"/>
  <c r="J361" i="9"/>
  <c r="K614" i="9"/>
  <c r="M119" i="9"/>
  <c r="L99" i="9"/>
  <c r="K532" i="9"/>
  <c r="L584" i="9"/>
  <c r="M151" i="9"/>
  <c r="K389" i="9"/>
  <c r="J80" i="9"/>
  <c r="M87" i="9"/>
  <c r="K582" i="9"/>
  <c r="K471" i="9"/>
  <c r="K100" i="9"/>
  <c r="L451" i="9"/>
  <c r="K142" i="9"/>
  <c r="L583" i="9"/>
  <c r="M150" i="9"/>
  <c r="L578" i="9"/>
  <c r="M145" i="9"/>
  <c r="M17" i="9"/>
  <c r="J574" i="9"/>
  <c r="K14" i="28"/>
  <c r="J549" i="9"/>
  <c r="L54" i="9"/>
  <c r="L44" i="9"/>
  <c r="J539" i="9"/>
  <c r="K156" i="9"/>
  <c r="L465" i="9"/>
  <c r="K338" i="9"/>
  <c r="I91" i="9"/>
  <c r="L419" i="9"/>
  <c r="J172" i="9"/>
  <c r="J460" i="9"/>
  <c r="K27" i="9"/>
  <c r="J108" i="9"/>
  <c r="K417" i="9"/>
  <c r="J576" i="9"/>
  <c r="M19" i="9"/>
  <c r="L185" i="9"/>
  <c r="L556" i="9"/>
  <c r="J522" i="9"/>
  <c r="L27" i="9"/>
  <c r="K615" i="9"/>
  <c r="M120" i="9"/>
  <c r="M104" i="9"/>
  <c r="K599" i="9"/>
  <c r="K34" i="9"/>
  <c r="J467" i="9"/>
  <c r="L36" i="9"/>
  <c r="J43" i="28"/>
  <c r="J531" i="9"/>
  <c r="M62" i="9"/>
  <c r="J619" i="9"/>
  <c r="L400" i="9"/>
  <c r="J153" i="9"/>
  <c r="K613" i="9"/>
  <c r="M118" i="9"/>
  <c r="K579" i="9"/>
  <c r="M84" i="9"/>
  <c r="J151" i="9"/>
  <c r="L398" i="9"/>
  <c r="K433" i="9"/>
  <c r="J124" i="9"/>
  <c r="K143" i="9"/>
  <c r="L452" i="9"/>
  <c r="J611" i="9"/>
  <c r="M54" i="9"/>
  <c r="L480" i="9"/>
  <c r="K171" i="9"/>
  <c r="J107" i="9"/>
  <c r="K416" i="9"/>
  <c r="K38" i="9"/>
  <c r="J471" i="9"/>
  <c r="K470" i="9"/>
  <c r="K99" i="9"/>
  <c r="L469" i="9"/>
  <c r="K160" i="9"/>
  <c r="S43" i="28"/>
  <c r="M80" i="9"/>
  <c r="K575" i="9"/>
  <c r="J104" i="9"/>
  <c r="K413" i="9"/>
  <c r="K529" i="9"/>
  <c r="L96" i="9"/>
  <c r="K346" i="9"/>
  <c r="I99" i="9"/>
  <c r="K158" i="9"/>
  <c r="L467" i="9"/>
  <c r="L40" i="9"/>
  <c r="J535" i="9"/>
  <c r="J186" i="9"/>
  <c r="L433" i="9"/>
  <c r="J185" i="9"/>
  <c r="L432" i="9"/>
  <c r="K79" i="9"/>
  <c r="K450" i="9"/>
  <c r="N14" i="28"/>
  <c r="M143" i="9"/>
  <c r="L576" i="9"/>
  <c r="M57" i="9"/>
  <c r="J614" i="9"/>
  <c r="I172" i="9"/>
  <c r="L357" i="9"/>
  <c r="J141" i="9"/>
  <c r="R14" i="28"/>
  <c r="L388" i="9"/>
  <c r="M28" i="9"/>
  <c r="J585" i="9"/>
  <c r="I185" i="9"/>
  <c r="L370" i="9"/>
  <c r="K184" i="9"/>
  <c r="L493" i="9"/>
  <c r="K411" i="9"/>
  <c r="J102" i="9"/>
  <c r="I24" i="9"/>
  <c r="J333" i="9"/>
  <c r="J532" i="9"/>
  <c r="L37" i="9"/>
  <c r="K59" i="9"/>
  <c r="J492" i="9"/>
  <c r="K465" i="9"/>
  <c r="K94" i="9"/>
  <c r="K104" i="9"/>
  <c r="K475" i="9"/>
  <c r="J160" i="9"/>
  <c r="L407" i="9"/>
  <c r="R43" i="28"/>
  <c r="L529" i="9"/>
  <c r="L158" i="9"/>
  <c r="I61" i="9"/>
  <c r="J370" i="9"/>
  <c r="M115" i="9"/>
  <c r="K610" i="9"/>
  <c r="M46" i="9"/>
  <c r="J603" i="9"/>
  <c r="L21" i="9"/>
  <c r="J516" i="9"/>
  <c r="L394" i="9"/>
  <c r="J147" i="9"/>
  <c r="J595" i="9"/>
  <c r="M38" i="9"/>
  <c r="L522" i="9"/>
  <c r="L151" i="9"/>
  <c r="M185" i="9"/>
  <c r="L618" i="9"/>
  <c r="J164" i="9"/>
  <c r="L411" i="9"/>
  <c r="K183" i="9"/>
  <c r="L492" i="9"/>
  <c r="L490" i="9"/>
  <c r="K181" i="9"/>
  <c r="K54" i="9"/>
  <c r="J487" i="9"/>
  <c r="J177" i="9"/>
  <c r="L424" i="9"/>
  <c r="I183" i="9"/>
  <c r="L368" i="9"/>
  <c r="L580" i="9"/>
  <c r="M147" i="9"/>
  <c r="K164" i="9"/>
  <c r="L473" i="9"/>
  <c r="K116" i="9"/>
  <c r="K487" i="9"/>
  <c r="L543" i="9"/>
  <c r="L172" i="9"/>
  <c r="K47" i="9"/>
  <c r="J480" i="9"/>
  <c r="K45" i="9"/>
  <c r="J478" i="9"/>
  <c r="L337" i="9"/>
  <c r="I152" i="9"/>
  <c r="K114" i="9"/>
  <c r="K485" i="9"/>
  <c r="N57" i="28"/>
  <c r="K527" i="9"/>
  <c r="L94" i="9"/>
  <c r="L148" i="9"/>
  <c r="L519" i="9"/>
  <c r="J42" i="9"/>
  <c r="J413" i="9"/>
  <c r="J396" i="9"/>
  <c r="J25" i="9"/>
  <c r="J589" i="9"/>
  <c r="M32" i="9"/>
  <c r="J389" i="9"/>
  <c r="J18" i="9"/>
  <c r="M110" i="9"/>
  <c r="K605" i="9"/>
  <c r="K108" i="9"/>
  <c r="K479" i="9"/>
  <c r="L430" i="9"/>
  <c r="J183" i="9"/>
  <c r="L19" i="9"/>
  <c r="J514" i="9"/>
  <c r="J518" i="9"/>
  <c r="L23" i="9"/>
  <c r="J145" i="9"/>
  <c r="L392" i="9"/>
  <c r="J494" i="9"/>
  <c r="K61" i="9"/>
  <c r="K542" i="9"/>
  <c r="L109" i="9"/>
  <c r="M161" i="9"/>
  <c r="L594" i="9"/>
  <c r="K424" i="9"/>
  <c r="J115" i="9"/>
  <c r="K454" i="9"/>
  <c r="K83" i="9"/>
  <c r="L334" i="9"/>
  <c r="I149" i="9"/>
  <c r="K514" i="9"/>
  <c r="L81" i="9"/>
  <c r="J579" i="9"/>
  <c r="M22" i="9"/>
  <c r="J332" i="9"/>
  <c r="I23" i="9"/>
  <c r="J353" i="9"/>
  <c r="I44" i="9"/>
  <c r="L369" i="9"/>
  <c r="I184" i="9"/>
  <c r="L363" i="9"/>
  <c r="I178" i="9"/>
  <c r="K399" i="9"/>
  <c r="J90" i="9"/>
  <c r="L108" i="9"/>
  <c r="K541" i="9"/>
  <c r="L100" i="9"/>
  <c r="K533" i="9"/>
  <c r="I100" i="9"/>
  <c r="K347" i="9"/>
  <c r="M171" i="9"/>
  <c r="L604" i="9"/>
  <c r="J52" i="9"/>
  <c r="H57" i="28"/>
  <c r="J423" i="9"/>
  <c r="J426" i="9" s="1"/>
  <c r="K80" i="9"/>
  <c r="K451" i="9"/>
  <c r="K462" i="9"/>
  <c r="K91" i="9"/>
  <c r="M40" i="9"/>
  <c r="J597" i="9"/>
  <c r="L87" i="9"/>
  <c r="K520" i="9"/>
  <c r="M91" i="9"/>
  <c r="K586" i="9"/>
  <c r="I122" i="9"/>
  <c r="K369" i="9"/>
  <c r="J491" i="9"/>
  <c r="K58" i="9"/>
  <c r="J407" i="9"/>
  <c r="H43" i="28"/>
  <c r="H59" i="28" s="1"/>
  <c r="J36" i="9"/>
  <c r="K84" i="9"/>
  <c r="K455" i="9"/>
  <c r="L161" i="9"/>
  <c r="L532" i="9"/>
  <c r="K29" i="9"/>
  <c r="J462" i="9"/>
  <c r="J34" i="9"/>
  <c r="J405" i="9"/>
  <c r="K574" i="9"/>
  <c r="P14" i="28"/>
  <c r="M79" i="9"/>
  <c r="J582" i="9"/>
  <c r="M25" i="9"/>
  <c r="J86" i="9"/>
  <c r="K395" i="9"/>
  <c r="L450" i="9"/>
  <c r="S14" i="28"/>
  <c r="K141" i="9"/>
  <c r="K539" i="9"/>
  <c r="L106" i="9"/>
  <c r="L595" i="9"/>
  <c r="M162" i="9"/>
  <c r="K367" i="9"/>
  <c r="I120" i="9"/>
  <c r="J336" i="9"/>
  <c r="I27" i="9"/>
  <c r="L417" i="9"/>
  <c r="J170" i="9"/>
  <c r="L332" i="9"/>
  <c r="I147" i="9"/>
  <c r="L601" i="9"/>
  <c r="M168" i="9"/>
  <c r="K25" i="9"/>
  <c r="J458" i="9"/>
  <c r="I158" i="9"/>
  <c r="L343" i="9"/>
  <c r="I53" i="9"/>
  <c r="J362" i="9"/>
  <c r="J23" i="9"/>
  <c r="J394" i="9"/>
  <c r="K354" i="9"/>
  <c r="I107" i="9"/>
  <c r="K423" i="9"/>
  <c r="M57" i="28"/>
  <c r="J114" i="9"/>
  <c r="J417" i="9"/>
  <c r="J46" i="9"/>
  <c r="L43" i="28"/>
  <c r="K345" i="9"/>
  <c r="I98" i="9"/>
  <c r="L405" i="9"/>
  <c r="J158" i="9"/>
  <c r="L98" i="9"/>
  <c r="K531" i="9"/>
  <c r="O43" i="28"/>
  <c r="O59" i="28" s="1"/>
  <c r="K98" i="9"/>
  <c r="N43" i="28"/>
  <c r="K469" i="9"/>
  <c r="J557" i="9"/>
  <c r="L62" i="9"/>
  <c r="J599" i="9"/>
  <c r="M42" i="9"/>
  <c r="J96" i="9"/>
  <c r="K405" i="9"/>
  <c r="M83" i="9"/>
  <c r="K578" i="9"/>
  <c r="L41" i="9"/>
  <c r="J536" i="9"/>
  <c r="K491" i="9"/>
  <c r="K120" i="9"/>
  <c r="K458" i="9"/>
  <c r="K87" i="9"/>
  <c r="L80" i="9"/>
  <c r="K513" i="9"/>
  <c r="K122" i="9"/>
  <c r="K493" i="9"/>
  <c r="L585" i="9"/>
  <c r="M152" i="9"/>
  <c r="K427" i="9"/>
  <c r="J118" i="9"/>
  <c r="L454" i="9"/>
  <c r="K145" i="9"/>
  <c r="J94" i="9"/>
  <c r="K403" i="9"/>
  <c r="M141" i="9"/>
  <c r="L574" i="9"/>
  <c r="U14" i="28"/>
  <c r="J395" i="9"/>
  <c r="J24" i="9"/>
  <c r="M124" i="9"/>
  <c r="K619" i="9"/>
  <c r="L535" i="9"/>
  <c r="L164" i="9"/>
  <c r="M102" i="9"/>
  <c r="K597" i="9"/>
  <c r="L123" i="9"/>
  <c r="K556" i="9"/>
  <c r="M122" i="9"/>
  <c r="K617" i="9"/>
  <c r="M107" i="9"/>
  <c r="K602" i="9"/>
  <c r="K430" i="9"/>
  <c r="J121" i="9"/>
  <c r="L390" i="9"/>
  <c r="J143" i="9"/>
  <c r="K388" i="9"/>
  <c r="J79" i="9"/>
  <c r="M14" i="28"/>
  <c r="L477" i="9"/>
  <c r="K168" i="9"/>
  <c r="K594" i="9"/>
  <c r="M99" i="9"/>
  <c r="L45" i="9"/>
  <c r="J540" i="9"/>
  <c r="L479" i="9"/>
  <c r="K170" i="9"/>
  <c r="L182" i="9"/>
  <c r="L553" i="9"/>
  <c r="K44" i="9"/>
  <c r="J477" i="9"/>
  <c r="M153" i="9"/>
  <c r="L586" i="9"/>
  <c r="M166" i="9"/>
  <c r="L599" i="9"/>
  <c r="M43" i="28"/>
  <c r="M59" i="28" s="1"/>
  <c r="J98" i="9"/>
  <c r="K407" i="9"/>
  <c r="J400" i="9"/>
  <c r="J29" i="9"/>
  <c r="L42" i="9"/>
  <c r="J537" i="9"/>
  <c r="M160" i="9"/>
  <c r="U43" i="28"/>
  <c r="U59" i="28" s="1"/>
  <c r="L593" i="9"/>
  <c r="M181" i="9"/>
  <c r="L614" i="9"/>
  <c r="L333" i="9"/>
  <c r="I148" i="9"/>
  <c r="L91" i="9"/>
  <c r="K524" i="9"/>
  <c r="J451" i="9"/>
  <c r="K18" i="9"/>
  <c r="I36" i="9"/>
  <c r="J345" i="9"/>
  <c r="G43" i="28"/>
  <c r="J556" i="9"/>
  <c r="L61" i="9"/>
  <c r="I47" i="9"/>
  <c r="J356" i="9"/>
  <c r="L29" i="9"/>
  <c r="J524" i="9"/>
  <c r="K42" i="9"/>
  <c r="J475" i="9"/>
  <c r="L389" i="9"/>
  <c r="J142" i="9"/>
  <c r="M184" i="9"/>
  <c r="L617" i="9"/>
  <c r="J450" i="9"/>
  <c r="K17" i="9"/>
  <c r="I14" i="28"/>
  <c r="K371" i="9"/>
  <c r="I124" i="9"/>
  <c r="L330" i="9"/>
  <c r="I145" i="9"/>
  <c r="K152" i="9"/>
  <c r="L461" i="9"/>
  <c r="J83" i="9"/>
  <c r="K392" i="9"/>
  <c r="L336" i="9"/>
  <c r="I151" i="9"/>
  <c r="M172" i="9"/>
  <c r="L605" i="9"/>
  <c r="L143" i="9"/>
  <c r="L514" i="9"/>
  <c r="K123" i="9"/>
  <c r="K494" i="9"/>
  <c r="L124" i="9"/>
  <c r="K557" i="9"/>
  <c r="L107" i="9"/>
  <c r="K540" i="9"/>
  <c r="K425" i="9"/>
  <c r="J116" i="9"/>
  <c r="L427" i="9"/>
  <c r="J180" i="9"/>
  <c r="J17" i="9"/>
  <c r="J388" i="9"/>
  <c r="H14" i="28"/>
  <c r="L22" i="9"/>
  <c r="J517" i="9"/>
  <c r="J148" i="9"/>
  <c r="L395" i="9"/>
  <c r="K81" i="9"/>
  <c r="K452" i="9"/>
  <c r="K21" i="9"/>
  <c r="J454" i="9"/>
  <c r="I83" i="9"/>
  <c r="K330" i="9"/>
  <c r="J520" i="9"/>
  <c r="L25" i="9"/>
  <c r="L362" i="9"/>
  <c r="I177" i="9"/>
  <c r="L46" i="9"/>
  <c r="J541" i="9"/>
  <c r="L102" i="9"/>
  <c r="K535" i="9"/>
  <c r="L557" i="9"/>
  <c r="L186" i="9"/>
  <c r="J474" i="9"/>
  <c r="K41" i="9"/>
  <c r="J363" i="9"/>
  <c r="I54" i="9"/>
  <c r="J594" i="9"/>
  <c r="M37" i="9"/>
  <c r="M61" i="9"/>
  <c r="J618" i="9"/>
  <c r="K182" i="9"/>
  <c r="L491" i="9"/>
  <c r="K591" i="9"/>
  <c r="M96" i="9"/>
  <c r="J575" i="9"/>
  <c r="M18" i="9"/>
  <c r="K537" i="9"/>
  <c r="L104" i="9"/>
  <c r="L413" i="9"/>
  <c r="J166" i="9"/>
  <c r="I60" i="9"/>
  <c r="J369" i="9"/>
  <c r="J338" i="9"/>
  <c r="I29" i="9"/>
  <c r="L462" i="9"/>
  <c r="K153" i="9"/>
  <c r="L537" i="9"/>
  <c r="L166" i="9"/>
  <c r="L536" i="9"/>
  <c r="L165" i="9"/>
  <c r="L152" i="9"/>
  <c r="L523" i="9"/>
  <c r="J430" i="9"/>
  <c r="J59" i="9"/>
  <c r="K593" i="9"/>
  <c r="P43" i="28"/>
  <c r="M98" i="9"/>
  <c r="K96" i="9"/>
  <c r="K467" i="9"/>
  <c r="K598" i="9"/>
  <c r="M103" i="9"/>
  <c r="J411" i="9"/>
  <c r="J414" i="9" s="1"/>
  <c r="J40" i="9"/>
  <c r="M36" i="9"/>
  <c r="K43" i="28"/>
  <c r="J593" i="9"/>
  <c r="J91" i="9"/>
  <c r="K400" i="9"/>
  <c r="K327" i="9"/>
  <c r="I80" i="9"/>
  <c r="L150" i="9"/>
  <c r="L521" i="9"/>
  <c r="K456" i="9"/>
  <c r="K85" i="9"/>
  <c r="J22" i="9"/>
  <c r="J393" i="9"/>
  <c r="L168" i="9"/>
  <c r="L539" i="9"/>
  <c r="I143" i="9"/>
  <c r="L328" i="9"/>
  <c r="M24" i="9"/>
  <c r="J581" i="9"/>
  <c r="J47" i="9"/>
  <c r="J418" i="9"/>
  <c r="K478" i="9"/>
  <c r="K107" i="9"/>
  <c r="I96" i="9"/>
  <c r="K343" i="9"/>
  <c r="J347" i="9"/>
  <c r="I38" i="9"/>
  <c r="K368" i="9"/>
  <c r="I121" i="9"/>
  <c r="K147" i="9"/>
  <c r="L456" i="9"/>
  <c r="I162" i="9"/>
  <c r="L347" i="9"/>
  <c r="T57" i="28"/>
  <c r="L547" i="9"/>
  <c r="L176" i="9"/>
  <c r="I156" i="9"/>
  <c r="L341" i="9"/>
  <c r="M89" i="9"/>
  <c r="K584" i="9"/>
  <c r="K551" i="9"/>
  <c r="L118" i="9"/>
  <c r="L24" i="9"/>
  <c r="J519" i="9"/>
  <c r="J598" i="9"/>
  <c r="M41" i="9"/>
  <c r="L103" i="9"/>
  <c r="K536" i="9"/>
  <c r="J349" i="9"/>
  <c r="I40" i="9"/>
  <c r="L184" i="9"/>
  <c r="L555" i="9"/>
  <c r="I186" i="9"/>
  <c r="L371" i="9"/>
  <c r="K552" i="9"/>
  <c r="L119" i="9"/>
  <c r="M183" i="9"/>
  <c r="L616" i="9"/>
  <c r="K186" i="9"/>
  <c r="L495" i="9"/>
  <c r="J351" i="9"/>
  <c r="I42" i="9"/>
  <c r="S57" i="28"/>
  <c r="K176" i="9"/>
  <c r="L485" i="9"/>
  <c r="J533" i="9"/>
  <c r="L38" i="9"/>
  <c r="K57" i="9"/>
  <c r="J490" i="9"/>
  <c r="J328" i="9"/>
  <c r="I19" i="9"/>
  <c r="K356" i="9"/>
  <c r="I109" i="9"/>
  <c r="L142" i="9"/>
  <c r="L513" i="9"/>
  <c r="M156" i="9"/>
  <c r="L589" i="9"/>
  <c r="M177" i="9"/>
  <c r="L610" i="9"/>
  <c r="M94" i="9"/>
  <c r="K589" i="9"/>
  <c r="L345" i="9"/>
  <c r="I160" i="9"/>
  <c r="Q43" i="28"/>
  <c r="P57" i="28"/>
  <c r="K609" i="9"/>
  <c r="M114" i="9"/>
  <c r="M117" i="9" s="1"/>
  <c r="K166" i="9"/>
  <c r="L475" i="9"/>
  <c r="J513" i="9"/>
  <c r="L18" i="9"/>
  <c r="K459" i="9"/>
  <c r="K88" i="9"/>
  <c r="J591" i="9"/>
  <c r="M34" i="9"/>
  <c r="K32" i="9"/>
  <c r="J465" i="9"/>
  <c r="L335" i="9"/>
  <c r="I150" i="9"/>
  <c r="L90" i="9"/>
  <c r="K523" i="9"/>
  <c r="K555" i="9"/>
  <c r="L122" i="9"/>
  <c r="K398" i="9"/>
  <c r="J89" i="9"/>
  <c r="M142" i="9"/>
  <c r="L575" i="9"/>
  <c r="J469" i="9"/>
  <c r="K36" i="9"/>
  <c r="I43" i="28"/>
  <c r="I34" i="9"/>
  <c r="J343" i="9"/>
  <c r="L367" i="9"/>
  <c r="I182" i="9"/>
  <c r="L177" i="9"/>
  <c r="L548" i="9"/>
  <c r="K460" i="9"/>
  <c r="K89" i="9"/>
  <c r="L178" i="9"/>
  <c r="L549" i="9"/>
  <c r="J616" i="9"/>
  <c r="M59" i="9"/>
  <c r="K328" i="9"/>
  <c r="I81" i="9"/>
  <c r="L89" i="9"/>
  <c r="K522" i="9"/>
  <c r="L59" i="9"/>
  <c r="J554" i="9"/>
  <c r="L598" i="9"/>
  <c r="M165" i="9"/>
  <c r="K553" i="9"/>
  <c r="L120" i="9"/>
  <c r="K109" i="9"/>
  <c r="K480" i="9"/>
  <c r="I28" i="9"/>
  <c r="J337" i="9"/>
  <c r="J87" i="9"/>
  <c r="K396" i="9"/>
  <c r="L84" i="9"/>
  <c r="K517" i="9"/>
  <c r="K477" i="9"/>
  <c r="K106" i="9"/>
  <c r="M48" i="9"/>
  <c r="J605" i="9"/>
  <c r="J54" i="9"/>
  <c r="J425" i="9"/>
  <c r="J433" i="9"/>
  <c r="J62" i="9"/>
  <c r="J81" i="9"/>
  <c r="K390" i="9"/>
  <c r="K486" i="9"/>
  <c r="K115" i="9"/>
  <c r="J176" i="9"/>
  <c r="R57" i="28"/>
  <c r="L423" i="9"/>
  <c r="J555" i="9"/>
  <c r="L60" i="9"/>
  <c r="I118" i="9"/>
  <c r="K365" i="9"/>
  <c r="K161" i="9"/>
  <c r="L470" i="9"/>
  <c r="K53" i="9"/>
  <c r="J486" i="9"/>
  <c r="K576" i="9"/>
  <c r="M81" i="9"/>
  <c r="K19" i="9"/>
  <c r="J452" i="9"/>
  <c r="K62" i="9"/>
  <c r="J495" i="9"/>
  <c r="J512" i="9"/>
  <c r="L17" i="9"/>
  <c r="J14" i="28"/>
  <c r="J609" i="9"/>
  <c r="M52" i="9"/>
  <c r="K57" i="28"/>
  <c r="J27" i="9"/>
  <c r="J398" i="9"/>
  <c r="K611" i="9"/>
  <c r="M116" i="9"/>
  <c r="K151" i="9"/>
  <c r="L460" i="9"/>
  <c r="K603" i="9"/>
  <c r="M108" i="9"/>
  <c r="L393" i="9"/>
  <c r="J146" i="9"/>
  <c r="L396" i="9"/>
  <c r="J149" i="9"/>
  <c r="J431" i="9"/>
  <c r="J60" i="9"/>
  <c r="I85" i="9"/>
  <c r="K332" i="9"/>
  <c r="M56" i="9"/>
  <c r="J613" i="9"/>
  <c r="J346" i="9"/>
  <c r="I37" i="9"/>
  <c r="K337" i="9"/>
  <c r="I90" i="9"/>
  <c r="J19" i="9"/>
  <c r="J390" i="9"/>
  <c r="U57" i="28"/>
  <c r="M176" i="9"/>
  <c r="L609" i="9"/>
  <c r="M53" i="9"/>
  <c r="J610" i="9"/>
  <c r="K585" i="9"/>
  <c r="M90" i="9"/>
  <c r="J470" i="9"/>
  <c r="K37" i="9"/>
  <c r="J88" i="9"/>
  <c r="K397" i="9"/>
  <c r="J493" i="9"/>
  <c r="K60" i="9"/>
  <c r="J355" i="9"/>
  <c r="I46" i="9"/>
  <c r="K543" i="9"/>
  <c r="L110" i="9"/>
  <c r="I62" i="9"/>
  <c r="J371" i="9"/>
  <c r="I86" i="9"/>
  <c r="K333" i="9"/>
  <c r="K618" i="9"/>
  <c r="M123" i="9"/>
  <c r="L425" i="9"/>
  <c r="J178" i="9"/>
  <c r="L611" i="9"/>
  <c r="M178" i="9"/>
  <c r="M27" i="9"/>
  <c r="J584" i="9"/>
  <c r="M148" i="9"/>
  <c r="L581" i="9"/>
  <c r="J523" i="9"/>
  <c r="L28" i="9"/>
  <c r="J184" i="9"/>
  <c r="L431" i="9"/>
  <c r="L170" i="9"/>
  <c r="L541" i="9"/>
  <c r="I32" i="9"/>
  <c r="J341" i="9"/>
  <c r="L47" i="9"/>
  <c r="J542" i="9"/>
  <c r="L53" i="9"/>
  <c r="J548" i="9"/>
  <c r="K419" i="9"/>
  <c r="J110" i="9"/>
  <c r="I114" i="9"/>
  <c r="K361" i="9"/>
  <c r="L57" i="28"/>
  <c r="L354" i="9"/>
  <c r="I169" i="9"/>
  <c r="L489" i="9"/>
  <c r="K180" i="9"/>
  <c r="K187" i="9" s="1"/>
  <c r="I116" i="9"/>
  <c r="K363" i="9"/>
  <c r="K48" i="9"/>
  <c r="J481" i="9"/>
  <c r="L365" i="9"/>
  <c r="I180" i="9"/>
  <c r="K490" i="9"/>
  <c r="K119" i="9"/>
  <c r="L481" i="9"/>
  <c r="K172" i="9"/>
  <c r="M109" i="9"/>
  <c r="K604" i="9"/>
  <c r="L14" i="28"/>
  <c r="K326" i="9"/>
  <c r="I79" i="9"/>
  <c r="Q14" i="28"/>
  <c r="I141" i="9"/>
  <c r="L326" i="9"/>
  <c r="J37" i="9"/>
  <c r="J408" i="9"/>
  <c r="J419" i="9"/>
  <c r="J48" i="9"/>
  <c r="L115" i="9"/>
  <c r="K548" i="9"/>
  <c r="K335" i="9"/>
  <c r="I88" i="9"/>
  <c r="K86" i="9"/>
  <c r="K457" i="9"/>
  <c r="K547" i="9"/>
  <c r="O57" i="28"/>
  <c r="L114" i="9"/>
  <c r="L169" i="9"/>
  <c r="L540" i="9"/>
  <c r="M58" i="9"/>
  <c r="J615" i="9"/>
  <c r="K22" i="9"/>
  <c r="J455" i="9"/>
  <c r="J367" i="9"/>
  <c r="I58" i="9"/>
  <c r="J601" i="9"/>
  <c r="M44" i="9"/>
  <c r="K148" i="9"/>
  <c r="L457" i="9"/>
  <c r="K150" i="9"/>
  <c r="L459" i="9"/>
  <c r="J457" i="9"/>
  <c r="K24" i="9"/>
  <c r="J583" i="9"/>
  <c r="M26" i="9"/>
  <c r="K519" i="9"/>
  <c r="L86" i="9"/>
  <c r="J366" i="9"/>
  <c r="I57" i="9"/>
  <c r="K429" i="9"/>
  <c r="J120" i="9"/>
  <c r="K415" i="9"/>
  <c r="J106" i="9"/>
  <c r="J357" i="9"/>
  <c r="I48" i="9"/>
  <c r="J122" i="9"/>
  <c r="K431" i="9"/>
  <c r="J41" i="9"/>
  <c r="J412" i="9"/>
  <c r="M60" i="9"/>
  <c r="J617" i="9"/>
  <c r="L162" i="9"/>
  <c r="L533" i="9"/>
  <c r="I104" i="9"/>
  <c r="K351" i="9"/>
  <c r="J56" i="9"/>
  <c r="J427" i="9"/>
  <c r="L146" i="9"/>
  <c r="L517" i="9"/>
  <c r="L597" i="9"/>
  <c r="L600" i="9" s="1"/>
  <c r="M164" i="9"/>
  <c r="J461" i="9"/>
  <c r="K28" i="9"/>
  <c r="L52" i="9"/>
  <c r="J57" i="28"/>
  <c r="J547" i="9"/>
  <c r="L350" i="9"/>
  <c r="I165" i="9"/>
  <c r="K349" i="9"/>
  <c r="I102" i="9"/>
  <c r="L351" i="9"/>
  <c r="I166" i="9"/>
  <c r="K362" i="9"/>
  <c r="I115" i="9"/>
  <c r="L366" i="9"/>
  <c r="I181" i="9"/>
  <c r="K357" i="9"/>
  <c r="I110" i="9"/>
  <c r="J162" i="9"/>
  <c r="L409" i="9"/>
  <c r="L478" i="9"/>
  <c r="K169" i="9"/>
  <c r="J182" i="9"/>
  <c r="L429" i="9"/>
  <c r="K23" i="9"/>
  <c r="J456" i="9"/>
  <c r="J161" i="9"/>
  <c r="L408" i="9"/>
  <c r="K334" i="9"/>
  <c r="I87" i="9"/>
  <c r="K149" i="9"/>
  <c r="L458" i="9"/>
  <c r="J397" i="9"/>
  <c r="J26" i="9"/>
  <c r="M146" i="9"/>
  <c r="L579" i="9"/>
  <c r="L145" i="9"/>
  <c r="L516" i="9"/>
  <c r="K341" i="9"/>
  <c r="I94" i="9"/>
  <c r="J119" i="9"/>
  <c r="K428" i="9"/>
  <c r="I56" i="9"/>
  <c r="J365" i="9"/>
  <c r="K461" i="9"/>
  <c r="K90" i="9"/>
  <c r="J551" i="9"/>
  <c r="L56" i="9"/>
  <c r="J84" i="9"/>
  <c r="K393" i="9"/>
  <c r="M100" i="9"/>
  <c r="K595" i="9"/>
  <c r="J350" i="9"/>
  <c r="I41" i="9"/>
  <c r="L603" i="9"/>
  <c r="M170" i="9"/>
  <c r="J100" i="9"/>
  <c r="K409" i="9"/>
  <c r="J44" i="9"/>
  <c r="J415" i="9"/>
  <c r="L619" i="9"/>
  <c r="M186" i="9"/>
  <c r="K418" i="9"/>
  <c r="J109" i="9"/>
  <c r="I146" i="9"/>
  <c r="L331" i="9"/>
  <c r="K601" i="9"/>
  <c r="M106" i="9"/>
  <c r="K366" i="9"/>
  <c r="I119" i="9"/>
  <c r="L346" i="9"/>
  <c r="I161" i="9"/>
  <c r="I164" i="9"/>
  <c r="L349" i="9"/>
  <c r="J489" i="9"/>
  <c r="K56" i="9"/>
  <c r="K165" i="9"/>
  <c r="L474" i="9"/>
  <c r="K350" i="9"/>
  <c r="I103" i="9"/>
  <c r="J171" i="9"/>
  <c r="L418" i="9"/>
  <c r="J429" i="9"/>
  <c r="J58" i="9"/>
  <c r="K146" i="9"/>
  <c r="L455" i="9"/>
  <c r="M86" i="9"/>
  <c r="K581" i="9"/>
  <c r="L116" i="9"/>
  <c r="K549" i="9"/>
  <c r="M182" i="9"/>
  <c r="L615" i="9"/>
  <c r="L48" i="9"/>
  <c r="J543" i="9"/>
  <c r="J331" i="9"/>
  <c r="I22" i="9"/>
  <c r="K474" i="9"/>
  <c r="K103" i="9"/>
  <c r="L57" i="9"/>
  <c r="J552" i="9"/>
  <c r="K162" i="9"/>
  <c r="L471" i="9"/>
  <c r="I171" i="9"/>
  <c r="L356" i="9"/>
  <c r="L512" i="9"/>
  <c r="L141" i="9"/>
  <c r="T14" i="28"/>
  <c r="K583" i="9"/>
  <c r="M88" i="9"/>
  <c r="I89" i="9"/>
  <c r="K336" i="9"/>
  <c r="K580" i="9"/>
  <c r="M85" i="9"/>
  <c r="J21" i="9"/>
  <c r="J392" i="9"/>
  <c r="M169" i="9"/>
  <c r="L602" i="9"/>
  <c r="K492" i="9"/>
  <c r="K121" i="9"/>
  <c r="L416" i="9"/>
  <c r="J169" i="9"/>
  <c r="L412" i="9"/>
  <c r="J165" i="9"/>
  <c r="I59" i="9"/>
  <c r="J368" i="9"/>
  <c r="Q57" i="28"/>
  <c r="L361" i="9"/>
  <c r="L364" i="9" s="1"/>
  <c r="I176" i="9"/>
  <c r="I179" i="9" s="1"/>
  <c r="K40" i="9"/>
  <c r="K43" i="9" s="1"/>
  <c r="J473" i="9"/>
  <c r="J476" i="9" s="1"/>
  <c r="J28" i="9"/>
  <c r="J399" i="9"/>
  <c r="L147" i="9"/>
  <c r="L518" i="9"/>
  <c r="J604" i="9"/>
  <c r="M47" i="9"/>
  <c r="K178" i="9"/>
  <c r="L487" i="9"/>
  <c r="J602" i="9"/>
  <c r="M45" i="9"/>
  <c r="K46" i="9"/>
  <c r="J479" i="9"/>
  <c r="K353" i="9"/>
  <c r="I106" i="9"/>
  <c r="J485" i="9"/>
  <c r="K52" i="9"/>
  <c r="K55" i="9" s="1"/>
  <c r="I57" i="28"/>
  <c r="J424" i="9"/>
  <c r="J53" i="9"/>
  <c r="J168" i="9"/>
  <c r="L415" i="9"/>
  <c r="K177" i="9"/>
  <c r="L486" i="9"/>
  <c r="L352" i="9" l="1"/>
  <c r="I105" i="9"/>
  <c r="K372" i="9"/>
  <c r="L544" i="9"/>
  <c r="L434" i="9"/>
  <c r="K49" i="9"/>
  <c r="K600" i="9"/>
  <c r="L606" i="9"/>
  <c r="J488" i="9"/>
  <c r="I167" i="9"/>
  <c r="K352" i="9"/>
  <c r="M167" i="9"/>
  <c r="K364" i="9"/>
  <c r="I59" i="28"/>
  <c r="K612" i="9"/>
  <c r="L173" i="9"/>
  <c r="J167" i="9"/>
  <c r="J105" i="9"/>
  <c r="J59" i="28"/>
  <c r="K173" i="9"/>
  <c r="J538" i="9"/>
  <c r="J544" i="9"/>
  <c r="I117" i="9"/>
  <c r="L482" i="9"/>
  <c r="L167" i="9"/>
  <c r="J55" i="9"/>
  <c r="L476" i="9"/>
  <c r="L43" i="9"/>
  <c r="T59" i="28"/>
  <c r="Q59" i="28"/>
  <c r="L538" i="9"/>
  <c r="G59" i="28"/>
  <c r="I39" i="9"/>
  <c r="K434" i="9"/>
  <c r="L414" i="9"/>
  <c r="J534" i="9"/>
  <c r="L163" i="9"/>
  <c r="I125" i="9"/>
  <c r="K534" i="9"/>
  <c r="I111" i="9"/>
  <c r="L63" i="9"/>
  <c r="J358" i="9"/>
  <c r="K414" i="9"/>
  <c r="K82" i="9"/>
  <c r="K92" i="9" s="1"/>
  <c r="K133" i="9" s="1"/>
  <c r="N24" i="28"/>
  <c r="K453" i="9"/>
  <c r="K463" i="9" s="1"/>
  <c r="K504" i="9" s="1"/>
  <c r="L49" i="9"/>
  <c r="L105" i="9"/>
  <c r="M163" i="9"/>
  <c r="M24" i="28"/>
  <c r="K391" i="9"/>
  <c r="K401" i="9" s="1"/>
  <c r="K442" i="9" s="1"/>
  <c r="J82" i="9"/>
  <c r="J92" i="9" s="1"/>
  <c r="J133" i="9" s="1"/>
  <c r="L111" i="9"/>
  <c r="M43" i="9"/>
  <c r="K167" i="9"/>
  <c r="K620" i="9"/>
  <c r="K621" i="9" s="1"/>
  <c r="K627" i="9" s="1"/>
  <c r="I55" i="9"/>
  <c r="L558" i="9"/>
  <c r="I173" i="9"/>
  <c r="J173" i="9"/>
  <c r="J550" i="9"/>
  <c r="K420" i="9"/>
  <c r="J606" i="9"/>
  <c r="Q24" i="28"/>
  <c r="I144" i="9"/>
  <c r="I154" i="9" s="1"/>
  <c r="I195" i="9" s="1"/>
  <c r="L329" i="9"/>
  <c r="L339" i="9" s="1"/>
  <c r="L380" i="9" s="1"/>
  <c r="L426" i="9"/>
  <c r="I163" i="9"/>
  <c r="L550" i="9"/>
  <c r="J596" i="9"/>
  <c r="H24" i="28"/>
  <c r="J391" i="9"/>
  <c r="J401" i="9" s="1"/>
  <c r="J442" i="9" s="1"/>
  <c r="J20" i="9"/>
  <c r="J30" i="9" s="1"/>
  <c r="J71" i="9" s="1"/>
  <c r="K426" i="9"/>
  <c r="K544" i="9"/>
  <c r="R59" i="28"/>
  <c r="L358" i="9"/>
  <c r="K125" i="9"/>
  <c r="M55" i="9"/>
  <c r="L596" i="9"/>
  <c r="M105" i="9"/>
  <c r="J117" i="9"/>
  <c r="J144" i="9"/>
  <c r="J154" i="9" s="1"/>
  <c r="J195" i="9" s="1"/>
  <c r="R24" i="28"/>
  <c r="L391" i="9"/>
  <c r="L401" i="9" s="1"/>
  <c r="L442" i="9" s="1"/>
  <c r="L39" i="9"/>
  <c r="J364" i="9"/>
  <c r="K358" i="9"/>
  <c r="J558" i="9"/>
  <c r="M49" i="9"/>
  <c r="L179" i="9"/>
  <c r="L117" i="9"/>
  <c r="L612" i="9"/>
  <c r="K59" i="28"/>
  <c r="I101" i="9"/>
  <c r="S59" i="28"/>
  <c r="K63" i="9"/>
  <c r="K64" i="9" s="1"/>
  <c r="J620" i="9"/>
  <c r="L488" i="9"/>
  <c r="K558" i="9"/>
  <c r="M39" i="9"/>
  <c r="N59" i="28"/>
  <c r="K348" i="9"/>
  <c r="L453" i="9"/>
  <c r="L463" i="9" s="1"/>
  <c r="L504" i="9" s="1"/>
  <c r="K144" i="9"/>
  <c r="K154" i="9" s="1"/>
  <c r="K195" i="9" s="1"/>
  <c r="S24" i="28"/>
  <c r="K488" i="9"/>
  <c r="J163" i="9"/>
  <c r="K163" i="9"/>
  <c r="K476" i="9"/>
  <c r="L620" i="9"/>
  <c r="K410" i="9"/>
  <c r="U24" i="28"/>
  <c r="M144" i="9"/>
  <c r="M154" i="9" s="1"/>
  <c r="M195" i="9" s="1"/>
  <c r="L577" i="9"/>
  <c r="L587" i="9" s="1"/>
  <c r="L628" i="9" s="1"/>
  <c r="K111" i="9"/>
  <c r="J101" i="9"/>
  <c r="J441" i="9"/>
  <c r="J410" i="9"/>
  <c r="I49" i="9"/>
  <c r="L534" i="9"/>
  <c r="J612" i="9"/>
  <c r="K482" i="9"/>
  <c r="K39" i="9"/>
  <c r="K538" i="9"/>
  <c r="L101" i="9"/>
  <c r="J600" i="9"/>
  <c r="M125" i="9"/>
  <c r="M126" i="9" s="1"/>
  <c r="L187" i="9"/>
  <c r="I20" i="9"/>
  <c r="I30" i="9" s="1"/>
  <c r="I71" i="9" s="1"/>
  <c r="G24" i="28"/>
  <c r="J329" i="9"/>
  <c r="J339" i="9" s="1"/>
  <c r="J380" i="9" s="1"/>
  <c r="L420" i="9"/>
  <c r="J111" i="9"/>
  <c r="L20" i="9"/>
  <c r="L30" i="9" s="1"/>
  <c r="L71" i="9" s="1"/>
  <c r="J24" i="28"/>
  <c r="J515" i="9"/>
  <c r="J525" i="9" s="1"/>
  <c r="J566" i="9" s="1"/>
  <c r="J472" i="9"/>
  <c r="J434" i="9"/>
  <c r="J435" i="9" s="1"/>
  <c r="L496" i="9"/>
  <c r="L348" i="9"/>
  <c r="I43" i="9"/>
  <c r="L125" i="9"/>
  <c r="M101" i="9"/>
  <c r="K472" i="9"/>
  <c r="P24" i="28"/>
  <c r="M82" i="9"/>
  <c r="M92" i="9" s="1"/>
  <c r="M133" i="9" s="1"/>
  <c r="K577" i="9"/>
  <c r="K587" i="9" s="1"/>
  <c r="K628" i="9" s="1"/>
  <c r="L410" i="9"/>
  <c r="K24" i="28"/>
  <c r="J577" i="9"/>
  <c r="J587" i="9" s="1"/>
  <c r="J628" i="9" s="1"/>
  <c r="M20" i="9"/>
  <c r="M30" i="9" s="1"/>
  <c r="M71" i="9" s="1"/>
  <c r="K496" i="9"/>
  <c r="M111" i="9"/>
  <c r="J420" i="9"/>
  <c r="J372" i="9"/>
  <c r="L55" i="9"/>
  <c r="J63" i="9"/>
  <c r="I187" i="9"/>
  <c r="I188" i="9" s="1"/>
  <c r="I193" i="9" s="1"/>
  <c r="M179" i="9"/>
  <c r="J179" i="9"/>
  <c r="J352" i="9"/>
  <c r="P59" i="28"/>
  <c r="L515" i="9"/>
  <c r="L525" i="9" s="1"/>
  <c r="L566" i="9" s="1"/>
  <c r="L144" i="9"/>
  <c r="L154" i="9" s="1"/>
  <c r="L195" i="9" s="1"/>
  <c r="T24" i="28"/>
  <c r="J496" i="9"/>
  <c r="J497" i="9" s="1"/>
  <c r="J502" i="9" s="1"/>
  <c r="K606" i="9"/>
  <c r="J49" i="9"/>
  <c r="I63" i="9"/>
  <c r="K550" i="9"/>
  <c r="L24" i="28"/>
  <c r="K329" i="9"/>
  <c r="K339" i="9" s="1"/>
  <c r="I82" i="9"/>
  <c r="I92" i="9" s="1"/>
  <c r="I133" i="9" s="1"/>
  <c r="L372" i="9"/>
  <c r="L373" i="9" s="1"/>
  <c r="L379" i="9" s="1"/>
  <c r="M63" i="9"/>
  <c r="K179" i="9"/>
  <c r="K188" i="9" s="1"/>
  <c r="J43" i="9"/>
  <c r="K596" i="9"/>
  <c r="J187" i="9"/>
  <c r="K20" i="9"/>
  <c r="K30" i="9" s="1"/>
  <c r="K71" i="9" s="1"/>
  <c r="J453" i="9"/>
  <c r="J463" i="9" s="1"/>
  <c r="J504" i="9" s="1"/>
  <c r="I24" i="28"/>
  <c r="J348" i="9"/>
  <c r="J440" i="9"/>
  <c r="J482" i="9"/>
  <c r="J125" i="9"/>
  <c r="K101" i="9"/>
  <c r="L59" i="28"/>
  <c r="M173" i="9"/>
  <c r="J39" i="9"/>
  <c r="K117" i="9"/>
  <c r="L472" i="9"/>
  <c r="O24" i="28"/>
  <c r="L82" i="9"/>
  <c r="L92" i="9" s="1"/>
  <c r="L133" i="9" s="1"/>
  <c r="K515" i="9"/>
  <c r="K525" i="9" s="1"/>
  <c r="K566" i="9" s="1"/>
  <c r="K105" i="9"/>
  <c r="M187" i="9"/>
  <c r="I126" i="9" l="1"/>
  <c r="K559" i="9"/>
  <c r="K626" i="9"/>
  <c r="L188" i="9"/>
  <c r="L545" i="9"/>
  <c r="K497" i="9"/>
  <c r="K505" i="9" s="1"/>
  <c r="K50" i="9"/>
  <c r="K66" i="9" s="1"/>
  <c r="L435" i="9"/>
  <c r="L441" i="9" s="1"/>
  <c r="L483" i="9"/>
  <c r="K373" i="9"/>
  <c r="K381" i="9"/>
  <c r="L607" i="9"/>
  <c r="K567" i="9"/>
  <c r="J545" i="9"/>
  <c r="J126" i="9"/>
  <c r="J134" i="9" s="1"/>
  <c r="L621" i="9"/>
  <c r="L623" i="9" s="1"/>
  <c r="K174" i="9"/>
  <c r="K190" i="9" s="1"/>
  <c r="J483" i="9"/>
  <c r="J499" i="9" s="1"/>
  <c r="I134" i="9"/>
  <c r="J64" i="9"/>
  <c r="J69" i="9" s="1"/>
  <c r="M188" i="9"/>
  <c r="M196" i="9" s="1"/>
  <c r="M112" i="9"/>
  <c r="M128" i="9" s="1"/>
  <c r="K483" i="9"/>
  <c r="J174" i="9"/>
  <c r="L174" i="9"/>
  <c r="K380" i="9"/>
  <c r="J50" i="9"/>
  <c r="K545" i="9"/>
  <c r="K561" i="9" s="1"/>
  <c r="L196" i="9"/>
  <c r="J373" i="9"/>
  <c r="J378" i="9" s="1"/>
  <c r="J421" i="9"/>
  <c r="J437" i="9" s="1"/>
  <c r="L64" i="9"/>
  <c r="L70" i="9" s="1"/>
  <c r="I64" i="9"/>
  <c r="I72" i="9" s="1"/>
  <c r="J443" i="9"/>
  <c r="I196" i="9"/>
  <c r="L126" i="9"/>
  <c r="L134" i="9" s="1"/>
  <c r="J559" i="9"/>
  <c r="J564" i="9" s="1"/>
  <c r="I174" i="9"/>
  <c r="I190" i="9" s="1"/>
  <c r="K607" i="9"/>
  <c r="K623" i="9" s="1"/>
  <c r="I132" i="9"/>
  <c r="L559" i="9"/>
  <c r="L564" i="9" s="1"/>
  <c r="K196" i="9"/>
  <c r="K193" i="9"/>
  <c r="K194" i="9"/>
  <c r="M50" i="9"/>
  <c r="I112" i="9"/>
  <c r="I128" i="9" s="1"/>
  <c r="L381" i="9"/>
  <c r="K359" i="9"/>
  <c r="L497" i="9"/>
  <c r="L421" i="9"/>
  <c r="K112" i="9"/>
  <c r="J621" i="9"/>
  <c r="J359" i="9"/>
  <c r="J375" i="9" s="1"/>
  <c r="L194" i="9"/>
  <c r="K126" i="9"/>
  <c r="L359" i="9"/>
  <c r="L375" i="9" s="1"/>
  <c r="K72" i="9"/>
  <c r="L193" i="9"/>
  <c r="L131" i="9"/>
  <c r="J607" i="9"/>
  <c r="K69" i="9"/>
  <c r="K565" i="9"/>
  <c r="M64" i="9"/>
  <c r="I50" i="9"/>
  <c r="I131" i="9"/>
  <c r="K421" i="9"/>
  <c r="M134" i="9"/>
  <c r="M131" i="9"/>
  <c r="J188" i="9"/>
  <c r="J505" i="9"/>
  <c r="J112" i="9"/>
  <c r="L112" i="9"/>
  <c r="K564" i="9"/>
  <c r="K435" i="9"/>
  <c r="M174" i="9"/>
  <c r="M132" i="9"/>
  <c r="K70" i="9"/>
  <c r="I194" i="9"/>
  <c r="K629" i="9"/>
  <c r="J503" i="9"/>
  <c r="L378" i="9"/>
  <c r="L50" i="9"/>
  <c r="L66" i="9" s="1"/>
  <c r="K502" i="9" l="1"/>
  <c r="J128" i="9"/>
  <c r="L440" i="9"/>
  <c r="L443" i="9"/>
  <c r="J381" i="9"/>
  <c r="J565" i="9"/>
  <c r="L190" i="9"/>
  <c r="K375" i="9"/>
  <c r="I69" i="9"/>
  <c r="J190" i="9"/>
  <c r="K503" i="9"/>
  <c r="K379" i="9"/>
  <c r="K378" i="9"/>
  <c r="I66" i="9"/>
  <c r="L437" i="9"/>
  <c r="K499" i="9"/>
  <c r="J379" i="9"/>
  <c r="I70" i="9"/>
  <c r="L561" i="9"/>
  <c r="J131" i="9"/>
  <c r="J132" i="9"/>
  <c r="J72" i="9"/>
  <c r="J70" i="9"/>
  <c r="M190" i="9"/>
  <c r="M194" i="9"/>
  <c r="J66" i="9"/>
  <c r="M193" i="9"/>
  <c r="L629" i="9"/>
  <c r="L627" i="9"/>
  <c r="L626" i="9"/>
  <c r="L132" i="9"/>
  <c r="J561" i="9"/>
  <c r="L128" i="9"/>
  <c r="L567" i="9"/>
  <c r="L565" i="9"/>
  <c r="J567" i="9"/>
  <c r="K437" i="9"/>
  <c r="J623" i="9"/>
  <c r="L72" i="9"/>
  <c r="L69" i="9"/>
  <c r="K134" i="9"/>
  <c r="K132" i="9"/>
  <c r="K131" i="9"/>
  <c r="J196" i="9"/>
  <c r="J193" i="9"/>
  <c r="J194" i="9"/>
  <c r="J629" i="9"/>
  <c r="J627" i="9"/>
  <c r="J626" i="9"/>
  <c r="L505" i="9"/>
  <c r="L503" i="9"/>
  <c r="L502" i="9"/>
  <c r="L499" i="9"/>
  <c r="K443" i="9"/>
  <c r="K441" i="9"/>
  <c r="K440" i="9"/>
  <c r="K128" i="9"/>
  <c r="M72" i="9"/>
  <c r="M70" i="9"/>
  <c r="M69" i="9"/>
  <c r="M66" i="9"/>
</calcChain>
</file>

<file path=xl/comments1.xml><?xml version="1.0" encoding="utf-8"?>
<comments xmlns="http://schemas.openxmlformats.org/spreadsheetml/2006/main">
  <authors>
    <author>Valerie Bockstette</author>
  </authors>
  <commentList>
    <comment ref="C38" authorId="0">
      <text>
        <r>
          <rPr>
            <sz val="9"/>
            <color indexed="81"/>
            <rFont val="Verdana"/>
            <family val="2"/>
          </rPr>
          <t xml:space="preserve">Note: If you have an </t>
        </r>
        <r>
          <rPr>
            <b/>
            <i/>
            <sz val="9"/>
            <color indexed="81"/>
            <rFont val="Verdana"/>
            <family val="2"/>
          </rPr>
          <t>operating / administrative endowment or reserve</t>
        </r>
        <r>
          <rPr>
            <sz val="9"/>
            <color indexed="81"/>
            <rFont val="Verdana"/>
            <family val="2"/>
          </rPr>
          <t>, you will be able to enter it in Section IV below.</t>
        </r>
      </text>
    </comment>
    <comment ref="D59" authorId="0">
      <text>
        <r>
          <rPr>
            <sz val="9"/>
            <color indexed="81"/>
            <rFont val="Verdana"/>
            <family val="2"/>
          </rPr>
          <t xml:space="preserve">An </t>
        </r>
        <r>
          <rPr>
            <b/>
            <sz val="9"/>
            <color indexed="81"/>
            <rFont val="Verdana"/>
            <family val="2"/>
          </rPr>
          <t>operating / administrative endowment</t>
        </r>
        <r>
          <rPr>
            <sz val="9"/>
            <color indexed="81"/>
            <rFont val="Verdana"/>
            <family val="2"/>
          </rPr>
          <t xml:space="preserve"> refers to an </t>
        </r>
        <r>
          <rPr>
            <i/>
            <u/>
            <sz val="9"/>
            <color indexed="81"/>
            <rFont val="Verdana"/>
            <family val="2"/>
          </rPr>
          <t>endowed</t>
        </r>
        <r>
          <rPr>
            <sz val="9"/>
            <color indexed="81"/>
            <rFont val="Verdana"/>
            <family val="2"/>
          </rPr>
          <t xml:space="preserve"> fund established to help offset operating expenses for the community foundation</t>
        </r>
      </text>
    </comment>
    <comment ref="D60" authorId="0">
      <text>
        <r>
          <rPr>
            <sz val="9"/>
            <color indexed="81"/>
            <rFont val="Verdana"/>
            <family val="2"/>
          </rPr>
          <t xml:space="preserve">An </t>
        </r>
        <r>
          <rPr>
            <b/>
            <sz val="9"/>
            <color indexed="81"/>
            <rFont val="Verdana"/>
            <family val="2"/>
          </rPr>
          <t xml:space="preserve">operating / administrative reserve </t>
        </r>
        <r>
          <rPr>
            <sz val="9"/>
            <color indexed="81"/>
            <rFont val="Verdana"/>
            <family val="2"/>
          </rPr>
          <t>refers to funds, usually accumulated over several years, which are available for use by the community foundation for operating expenses at the discretion of the board of directors</t>
        </r>
      </text>
    </comment>
    <comment ref="D65" authorId="0">
      <text>
        <r>
          <rPr>
            <sz val="9"/>
            <color indexed="81"/>
            <rFont val="Verdana"/>
            <family val="2"/>
          </rPr>
          <t xml:space="preserve">Please see the </t>
        </r>
        <r>
          <rPr>
            <b/>
            <sz val="9"/>
            <color indexed="81"/>
            <rFont val="Verdana"/>
            <family val="2"/>
          </rPr>
          <t>User Guide</t>
        </r>
        <r>
          <rPr>
            <sz val="9"/>
            <color indexed="81"/>
            <rFont val="Verdana"/>
            <family val="2"/>
          </rPr>
          <t xml:space="preserve"> for a detailed explanation of how </t>
        </r>
        <r>
          <rPr>
            <b/>
            <sz val="9"/>
            <color indexed="81"/>
            <rFont val="Verdana"/>
            <family val="2"/>
          </rPr>
          <t xml:space="preserve">spending policy </t>
        </r>
        <r>
          <rPr>
            <sz val="9"/>
            <color indexed="81"/>
            <rFont val="Verdana"/>
            <family val="2"/>
          </rPr>
          <t>related calculations function in this model</t>
        </r>
      </text>
    </comment>
    <comment ref="D66" authorId="0">
      <text>
        <r>
          <rPr>
            <sz val="9"/>
            <color indexed="81"/>
            <rFont val="Verdana"/>
            <family val="2"/>
          </rPr>
          <t xml:space="preserve">Please see the </t>
        </r>
        <r>
          <rPr>
            <b/>
            <sz val="9"/>
            <color indexed="81"/>
            <rFont val="Verdana"/>
            <family val="2"/>
          </rPr>
          <t>User Guide</t>
        </r>
        <r>
          <rPr>
            <sz val="9"/>
            <color indexed="81"/>
            <rFont val="Verdana"/>
            <family val="2"/>
          </rPr>
          <t xml:space="preserve"> for a detailed explanation of how </t>
        </r>
        <r>
          <rPr>
            <b/>
            <sz val="9"/>
            <color indexed="81"/>
            <rFont val="Verdana"/>
            <family val="2"/>
          </rPr>
          <t xml:space="preserve">spending policy </t>
        </r>
        <r>
          <rPr>
            <sz val="9"/>
            <color indexed="81"/>
            <rFont val="Verdana"/>
            <family val="2"/>
          </rPr>
          <t>related calculations function in this model</t>
        </r>
      </text>
    </comment>
    <comment ref="D67" authorId="0">
      <text>
        <r>
          <rPr>
            <b/>
            <sz val="9"/>
            <color indexed="81"/>
            <rFont val="Verdana"/>
            <family val="2"/>
          </rPr>
          <t>If you retained interest</t>
        </r>
        <r>
          <rPr>
            <sz val="9"/>
            <color indexed="81"/>
            <rFont val="Verdana"/>
            <family val="2"/>
          </rPr>
          <t xml:space="preserve"> from your non-operating funds as revenue, enter the amount here, if the interest stayed in the funds, enter $0</t>
        </r>
      </text>
    </comment>
    <comment ref="D68" authorId="0">
      <text>
        <r>
          <rPr>
            <b/>
            <sz val="9"/>
            <color indexed="81"/>
            <rFont val="Verdana"/>
            <family val="2"/>
          </rPr>
          <t>If you retained any return</t>
        </r>
        <r>
          <rPr>
            <sz val="9"/>
            <color indexed="81"/>
            <rFont val="Verdana"/>
            <family val="2"/>
          </rPr>
          <t xml:space="preserve"> from your operating / admin endowment as revenue, enter the amount here, if the return stayed in the endowment, enter $0</t>
        </r>
      </text>
    </comment>
    <comment ref="D69" authorId="0">
      <text>
        <r>
          <rPr>
            <b/>
            <sz val="9"/>
            <color indexed="81"/>
            <rFont val="Verdana"/>
            <family val="2"/>
          </rPr>
          <t>If you took a principal distribution</t>
        </r>
        <r>
          <rPr>
            <sz val="9"/>
            <color indexed="81"/>
            <rFont val="Verdana"/>
            <family val="2"/>
          </rPr>
          <t xml:space="preserve"> from your operating / admin endowment as revenue, enter the amount here, if you did not, enter $0</t>
        </r>
      </text>
    </comment>
    <comment ref="D70" authorId="0">
      <text>
        <r>
          <rPr>
            <b/>
            <sz val="9"/>
            <color indexed="81"/>
            <rFont val="Verdana"/>
            <family val="2"/>
          </rPr>
          <t>If you retained any return</t>
        </r>
        <r>
          <rPr>
            <sz val="9"/>
            <color indexed="81"/>
            <rFont val="Verdana"/>
            <family val="2"/>
          </rPr>
          <t xml:space="preserve"> from your operating / admin reserve as revenue, enter the amount here, if the return stayed in the reserve enter $0</t>
        </r>
      </text>
    </comment>
  </commentList>
</comments>
</file>

<file path=xl/comments2.xml><?xml version="1.0" encoding="utf-8"?>
<comments xmlns="http://schemas.openxmlformats.org/spreadsheetml/2006/main">
  <authors>
    <author>Valerie Bockstette</author>
  </authors>
  <commentList>
    <comment ref="G7" authorId="0">
      <text>
        <r>
          <rPr>
            <sz val="9"/>
            <color indexed="81"/>
            <rFont val="Verdana"/>
            <family val="2"/>
          </rPr>
          <t xml:space="preserve">Please see the </t>
        </r>
        <r>
          <rPr>
            <b/>
            <sz val="9"/>
            <color indexed="81"/>
            <rFont val="Verdana"/>
            <family val="2"/>
          </rPr>
          <t>User Guide</t>
        </r>
        <r>
          <rPr>
            <sz val="9"/>
            <color indexed="81"/>
            <rFont val="Verdana"/>
            <family val="2"/>
          </rPr>
          <t xml:space="preserve"> for a detailed explanation of how </t>
        </r>
        <r>
          <rPr>
            <b/>
            <sz val="9"/>
            <color indexed="81"/>
            <rFont val="Verdana"/>
            <family val="2"/>
          </rPr>
          <t xml:space="preserve">spending policy </t>
        </r>
        <r>
          <rPr>
            <sz val="9"/>
            <color indexed="81"/>
            <rFont val="Verdana"/>
            <family val="2"/>
          </rPr>
          <t>related calculations function in this model</t>
        </r>
      </text>
    </comment>
    <comment ref="C22" authorId="0">
      <text>
        <r>
          <rPr>
            <sz val="9"/>
            <color indexed="81"/>
            <rFont val="Verdana"/>
            <family val="2"/>
          </rPr>
          <t xml:space="preserve">Please see the </t>
        </r>
        <r>
          <rPr>
            <b/>
            <sz val="9"/>
            <color indexed="81"/>
            <rFont val="Verdana"/>
            <family val="2"/>
          </rPr>
          <t>User Guide</t>
        </r>
        <r>
          <rPr>
            <sz val="9"/>
            <color indexed="81"/>
            <rFont val="Verdana"/>
            <family val="2"/>
          </rPr>
          <t xml:space="preserve"> for a detailed explanation of how </t>
        </r>
        <r>
          <rPr>
            <b/>
            <sz val="9"/>
            <color indexed="81"/>
            <rFont val="Verdana"/>
            <family val="2"/>
          </rPr>
          <t xml:space="preserve">spending policy </t>
        </r>
        <r>
          <rPr>
            <sz val="9"/>
            <color indexed="81"/>
            <rFont val="Verdana"/>
            <family val="2"/>
          </rPr>
          <t>related calculations function in this model</t>
        </r>
      </text>
    </comment>
    <comment ref="D281" authorId="0">
      <text>
        <r>
          <rPr>
            <sz val="9"/>
            <color indexed="81"/>
            <rFont val="Verdana"/>
            <family val="2"/>
          </rPr>
          <t xml:space="preserve">Use this space to make any </t>
        </r>
        <r>
          <rPr>
            <b/>
            <sz val="9"/>
            <color indexed="81"/>
            <rFont val="Verdana"/>
            <family val="2"/>
          </rPr>
          <t>adjustments to your surplus / subsidy that impact cash</t>
        </r>
        <r>
          <rPr>
            <sz val="9"/>
            <color indexed="81"/>
            <rFont val="Verdana"/>
            <family val="2"/>
          </rPr>
          <t xml:space="preserve">. For example, if you included </t>
        </r>
        <r>
          <rPr>
            <b/>
            <sz val="9"/>
            <color indexed="81"/>
            <rFont val="Verdana"/>
            <family val="2"/>
          </rPr>
          <t>non-cash expenses such as depreciation</t>
        </r>
        <r>
          <rPr>
            <sz val="9"/>
            <color indexed="81"/>
            <rFont val="Verdana"/>
            <family val="2"/>
          </rPr>
          <t xml:space="preserve"> in your operating expenses, you can add these back here. Or, for example, if you would like to subtract </t>
        </r>
        <r>
          <rPr>
            <b/>
            <sz val="9"/>
            <color indexed="81"/>
            <rFont val="Verdana"/>
            <family val="2"/>
          </rPr>
          <t>capital expenditures</t>
        </r>
        <r>
          <rPr>
            <sz val="9"/>
            <color indexed="81"/>
            <rFont val="Verdana"/>
            <family val="2"/>
          </rPr>
          <t xml:space="preserve">, you can enter these here. </t>
        </r>
        <r>
          <rPr>
            <b/>
            <i/>
            <sz val="9"/>
            <color indexed="81"/>
            <rFont val="Verdana"/>
            <family val="2"/>
          </rPr>
          <t>Items that you want added to the adjusted surplus / subsidy should be entered as positive numbers. Items you want subtracted should be entered as negative numbers</t>
        </r>
        <r>
          <rPr>
            <sz val="9"/>
            <color indexed="81"/>
            <rFont val="Verdana"/>
            <family val="2"/>
          </rPr>
          <t>.</t>
        </r>
      </text>
    </comment>
  </commentList>
</comments>
</file>

<file path=xl/comments3.xml><?xml version="1.0" encoding="utf-8"?>
<comments xmlns="http://schemas.openxmlformats.org/spreadsheetml/2006/main">
  <authors>
    <author>Valerie Bockstette</author>
  </authors>
  <commentList>
    <comment ref="G7" authorId="0">
      <text>
        <r>
          <rPr>
            <sz val="9"/>
            <color indexed="81"/>
            <rFont val="Verdana"/>
            <family val="2"/>
          </rPr>
          <t xml:space="preserve">Please see the </t>
        </r>
        <r>
          <rPr>
            <b/>
            <sz val="9"/>
            <color indexed="81"/>
            <rFont val="Verdana"/>
            <family val="2"/>
          </rPr>
          <t>User Guide</t>
        </r>
        <r>
          <rPr>
            <sz val="9"/>
            <color indexed="81"/>
            <rFont val="Verdana"/>
            <family val="2"/>
          </rPr>
          <t xml:space="preserve"> for a detailed explanation of how </t>
        </r>
        <r>
          <rPr>
            <b/>
            <sz val="9"/>
            <color indexed="81"/>
            <rFont val="Verdana"/>
            <family val="2"/>
          </rPr>
          <t xml:space="preserve">spending policy </t>
        </r>
        <r>
          <rPr>
            <sz val="9"/>
            <color indexed="81"/>
            <rFont val="Verdana"/>
            <family val="2"/>
          </rPr>
          <t>related calculations function in this model</t>
        </r>
      </text>
    </comment>
    <comment ref="C22" authorId="0">
      <text>
        <r>
          <rPr>
            <sz val="9"/>
            <color indexed="81"/>
            <rFont val="Verdana"/>
            <family val="2"/>
          </rPr>
          <t xml:space="preserve">Please see the </t>
        </r>
        <r>
          <rPr>
            <b/>
            <sz val="9"/>
            <color indexed="81"/>
            <rFont val="Verdana"/>
            <family val="2"/>
          </rPr>
          <t>User Guide</t>
        </r>
        <r>
          <rPr>
            <sz val="9"/>
            <color indexed="81"/>
            <rFont val="Verdana"/>
            <family val="2"/>
          </rPr>
          <t xml:space="preserve"> for a detailed explanation of how </t>
        </r>
        <r>
          <rPr>
            <b/>
            <sz val="9"/>
            <color indexed="81"/>
            <rFont val="Verdana"/>
            <family val="2"/>
          </rPr>
          <t xml:space="preserve">spending policy </t>
        </r>
        <r>
          <rPr>
            <sz val="9"/>
            <color indexed="81"/>
            <rFont val="Verdana"/>
            <family val="2"/>
          </rPr>
          <t>related calculations function in this model</t>
        </r>
      </text>
    </comment>
    <comment ref="D281" authorId="0">
      <text>
        <r>
          <rPr>
            <sz val="9"/>
            <color indexed="81"/>
            <rFont val="Verdana"/>
            <family val="2"/>
          </rPr>
          <t xml:space="preserve">Use this space to make any </t>
        </r>
        <r>
          <rPr>
            <b/>
            <sz val="9"/>
            <color indexed="81"/>
            <rFont val="Verdana"/>
            <family val="2"/>
          </rPr>
          <t>adjustments to your surplus / subsidy that impact cash</t>
        </r>
        <r>
          <rPr>
            <sz val="9"/>
            <color indexed="81"/>
            <rFont val="Verdana"/>
            <family val="2"/>
          </rPr>
          <t xml:space="preserve">. For example, if you included </t>
        </r>
        <r>
          <rPr>
            <b/>
            <sz val="9"/>
            <color indexed="81"/>
            <rFont val="Verdana"/>
            <family val="2"/>
          </rPr>
          <t>non-cash expenses such as depreciation</t>
        </r>
        <r>
          <rPr>
            <sz val="9"/>
            <color indexed="81"/>
            <rFont val="Verdana"/>
            <family val="2"/>
          </rPr>
          <t xml:space="preserve"> in your operating expenses, you can add these back here. Or, for example, if you would like to subtract </t>
        </r>
        <r>
          <rPr>
            <b/>
            <sz val="9"/>
            <color indexed="81"/>
            <rFont val="Verdana"/>
            <family val="2"/>
          </rPr>
          <t>capital expenditures</t>
        </r>
        <r>
          <rPr>
            <sz val="9"/>
            <color indexed="81"/>
            <rFont val="Verdana"/>
            <family val="2"/>
          </rPr>
          <t xml:space="preserve">, you can enter these here. </t>
        </r>
        <r>
          <rPr>
            <b/>
            <i/>
            <sz val="9"/>
            <color indexed="81"/>
            <rFont val="Verdana"/>
            <family val="2"/>
          </rPr>
          <t>Items that you want added to the adjusted surplus / subsidy should be entered as positive numbers. Items you want subtracted should be entered as negative numbers</t>
        </r>
        <r>
          <rPr>
            <sz val="9"/>
            <color indexed="81"/>
            <rFont val="Verdana"/>
            <family val="2"/>
          </rPr>
          <t>.</t>
        </r>
      </text>
    </comment>
  </commentList>
</comments>
</file>

<file path=xl/comments4.xml><?xml version="1.0" encoding="utf-8"?>
<comments xmlns="http://schemas.openxmlformats.org/spreadsheetml/2006/main">
  <authors>
    <author>Valerie Bockstette</author>
  </authors>
  <commentList>
    <comment ref="G7" authorId="0">
      <text>
        <r>
          <rPr>
            <sz val="9"/>
            <color indexed="81"/>
            <rFont val="Verdana"/>
            <family val="2"/>
          </rPr>
          <t xml:space="preserve">Please see the </t>
        </r>
        <r>
          <rPr>
            <b/>
            <sz val="9"/>
            <color indexed="81"/>
            <rFont val="Verdana"/>
            <family val="2"/>
          </rPr>
          <t>User Guide</t>
        </r>
        <r>
          <rPr>
            <sz val="9"/>
            <color indexed="81"/>
            <rFont val="Verdana"/>
            <family val="2"/>
          </rPr>
          <t xml:space="preserve"> for a detailed explanation of how </t>
        </r>
        <r>
          <rPr>
            <b/>
            <sz val="9"/>
            <color indexed="81"/>
            <rFont val="Verdana"/>
            <family val="2"/>
          </rPr>
          <t xml:space="preserve">spending policy </t>
        </r>
        <r>
          <rPr>
            <sz val="9"/>
            <color indexed="81"/>
            <rFont val="Verdana"/>
            <family val="2"/>
          </rPr>
          <t>related calculations function in this model</t>
        </r>
      </text>
    </comment>
    <comment ref="C22" authorId="0">
      <text>
        <r>
          <rPr>
            <sz val="9"/>
            <color indexed="81"/>
            <rFont val="Verdana"/>
            <family val="2"/>
          </rPr>
          <t xml:space="preserve">Please see the </t>
        </r>
        <r>
          <rPr>
            <b/>
            <sz val="9"/>
            <color indexed="81"/>
            <rFont val="Verdana"/>
            <family val="2"/>
          </rPr>
          <t>User Guide</t>
        </r>
        <r>
          <rPr>
            <sz val="9"/>
            <color indexed="81"/>
            <rFont val="Verdana"/>
            <family val="2"/>
          </rPr>
          <t xml:space="preserve"> for a detailed explanation of how </t>
        </r>
        <r>
          <rPr>
            <b/>
            <sz val="9"/>
            <color indexed="81"/>
            <rFont val="Verdana"/>
            <family val="2"/>
          </rPr>
          <t xml:space="preserve">spending policy </t>
        </r>
        <r>
          <rPr>
            <sz val="9"/>
            <color indexed="81"/>
            <rFont val="Verdana"/>
            <family val="2"/>
          </rPr>
          <t>related calculations function in this model</t>
        </r>
      </text>
    </comment>
    <comment ref="D281" authorId="0">
      <text>
        <r>
          <rPr>
            <sz val="9"/>
            <color indexed="81"/>
            <rFont val="Verdana"/>
            <family val="2"/>
          </rPr>
          <t xml:space="preserve">Use this space to make any </t>
        </r>
        <r>
          <rPr>
            <b/>
            <sz val="9"/>
            <color indexed="81"/>
            <rFont val="Verdana"/>
            <family val="2"/>
          </rPr>
          <t>adjustments to your surplus / subsidy that impact cash</t>
        </r>
        <r>
          <rPr>
            <sz val="9"/>
            <color indexed="81"/>
            <rFont val="Verdana"/>
            <family val="2"/>
          </rPr>
          <t xml:space="preserve">. For example, if you included </t>
        </r>
        <r>
          <rPr>
            <b/>
            <sz val="9"/>
            <color indexed="81"/>
            <rFont val="Verdana"/>
            <family val="2"/>
          </rPr>
          <t>non-cash expenses such as depreciation</t>
        </r>
        <r>
          <rPr>
            <sz val="9"/>
            <color indexed="81"/>
            <rFont val="Verdana"/>
            <family val="2"/>
          </rPr>
          <t xml:space="preserve"> in your operating expenses, you can add these back here. Or, for example, if you would like to subtract </t>
        </r>
        <r>
          <rPr>
            <b/>
            <sz val="9"/>
            <color indexed="81"/>
            <rFont val="Verdana"/>
            <family val="2"/>
          </rPr>
          <t>capital expenditures</t>
        </r>
        <r>
          <rPr>
            <sz val="9"/>
            <color indexed="81"/>
            <rFont val="Verdana"/>
            <family val="2"/>
          </rPr>
          <t xml:space="preserve">, you can enter these here. </t>
        </r>
        <r>
          <rPr>
            <b/>
            <i/>
            <sz val="9"/>
            <color indexed="81"/>
            <rFont val="Verdana"/>
            <family val="2"/>
          </rPr>
          <t>Items that you want added to the adjusted surplus / subsidy should be entered as positive numbers. Items you want subtracted should be entered as negative numbers</t>
        </r>
        <r>
          <rPr>
            <sz val="9"/>
            <color indexed="81"/>
            <rFont val="Verdan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<sst xmlns="http://schemas.openxmlformats.org/spreadsheetml/2006/main" count="1411" uniqueCount="215">
  <si>
    <t>HERE</t>
  </si>
  <si>
    <t>this step</t>
  </si>
  <si>
    <t>to begin</t>
  </si>
  <si>
    <t>Please click</t>
  </si>
  <si>
    <t>Step 1
Enter
Historical Data</t>
  </si>
  <si>
    <t>Step 3
View Results</t>
  </si>
  <si>
    <t>Step 1 - Historical Data</t>
  </si>
  <si>
    <t>Foundation name:</t>
  </si>
  <si>
    <t>Fiscal year end:</t>
  </si>
  <si>
    <t>Which fiscal years do you want to forecast?</t>
  </si>
  <si>
    <t>Implied last year of historical data</t>
  </si>
  <si>
    <t>Does your foundation use rolling averages?</t>
  </si>
  <si>
    <t>We don't use rolling averages for any calculations</t>
  </si>
  <si>
    <t>Implied last fiscal year of historical data:</t>
  </si>
  <si>
    <t>May 31</t>
  </si>
  <si>
    <t>I. Basic Information</t>
  </si>
  <si>
    <t>II. Assets / Funds</t>
  </si>
  <si>
    <t>III. Gifts &amp; Grants</t>
  </si>
  <si>
    <t>Total Donor Advised Funds</t>
  </si>
  <si>
    <t>Designated / Agency</t>
  </si>
  <si>
    <t>Total Assets</t>
  </si>
  <si>
    <t>($ in thousands)</t>
  </si>
  <si>
    <t>Total Gifts</t>
  </si>
  <si>
    <t>Total Grants</t>
  </si>
  <si>
    <t>Revenues</t>
  </si>
  <si>
    <t>Total Revenues</t>
  </si>
  <si>
    <t>Surplus / Subsidy</t>
  </si>
  <si>
    <t>Shade?</t>
  </si>
  <si>
    <t>We use up to a 2 year rolling average for some asset-based calculations</t>
  </si>
  <si>
    <t>We use up to a 3 year rolling average for some asset-based calculations</t>
  </si>
  <si>
    <t>We use up to a 4 year rolling average for some asset-based calculations</t>
  </si>
  <si>
    <t>We use up to a 5 year rolling average for some asset-based calculations</t>
  </si>
  <si>
    <t>Supporting Organization</t>
  </si>
  <si>
    <t>Historical</t>
  </si>
  <si>
    <t>Donor Advised Funds (DAFs)</t>
  </si>
  <si>
    <t>NA</t>
  </si>
  <si>
    <t>I. Scenario Description</t>
  </si>
  <si>
    <t>End of Year Asset Balance</t>
  </si>
  <si>
    <t>Beginning of Year Asset Balance</t>
  </si>
  <si>
    <t>Retain as revenue</t>
  </si>
  <si>
    <t>Reinvest in fund</t>
  </si>
  <si>
    <t>No rolling avg</t>
  </si>
  <si>
    <t>2-yr rolling avg</t>
  </si>
  <si>
    <t>3-yr rolling avg</t>
  </si>
  <si>
    <t>4-yr rolling avg</t>
  </si>
  <si>
    <t>5-yr rolling avg</t>
  </si>
  <si>
    <t>Step 3 - View Results</t>
  </si>
  <si>
    <t>Short Name for Scenario:</t>
  </si>
  <si>
    <t>Indicators</t>
  </si>
  <si>
    <t>Unrestricted / FOI / Community Leadership</t>
  </si>
  <si>
    <t>Investment Fee Revenue</t>
  </si>
  <si>
    <t>Retained Interest</t>
  </si>
  <si>
    <t>Universal Assumptions</t>
  </si>
  <si>
    <t>II. Asset-Based Fees, Gifts, Grants, etc.</t>
  </si>
  <si>
    <t>Pass through</t>
  </si>
  <si>
    <t>of assets earn interest</t>
  </si>
  <si>
    <r>
      <t>Effective Admin Fee</t>
    </r>
    <r>
      <rPr>
        <sz val="10"/>
        <rFont val="Verdana"/>
        <family val="2"/>
      </rPr>
      <t xml:space="preserve"> </t>
    </r>
    <r>
      <rPr>
        <i/>
        <sz val="10"/>
        <rFont val="Verdana"/>
        <family val="2"/>
      </rPr>
      <t>(as % assets)</t>
    </r>
  </si>
  <si>
    <r>
      <t>New Gifts</t>
    </r>
    <r>
      <rPr>
        <sz val="10"/>
        <rFont val="Verdana"/>
        <family val="2"/>
      </rPr>
      <t xml:space="preserve"> </t>
    </r>
    <r>
      <rPr>
        <i/>
        <sz val="10"/>
        <rFont val="Verdana"/>
        <family val="2"/>
      </rPr>
      <t>(as % assets)</t>
    </r>
  </si>
  <si>
    <t>Scholarship</t>
  </si>
  <si>
    <t>CHECK SUM</t>
  </si>
  <si>
    <t>Jan 31</t>
  </si>
  <si>
    <t>Feb 28</t>
  </si>
  <si>
    <t>Mar 31</t>
  </si>
  <si>
    <t>Apr 30</t>
  </si>
  <si>
    <t>Jun 30</t>
  </si>
  <si>
    <t>Jul 31</t>
  </si>
  <si>
    <t>Aug 31</t>
  </si>
  <si>
    <t>Sep 30</t>
  </si>
  <si>
    <t>Oct 31</t>
  </si>
  <si>
    <t>Nov 30</t>
  </si>
  <si>
    <t>Dec 31</t>
  </si>
  <si>
    <t>% Growth</t>
  </si>
  <si>
    <t>Gifts</t>
  </si>
  <si>
    <t>% of Assets</t>
  </si>
  <si>
    <t>Grants</t>
  </si>
  <si>
    <t>Administrative Fees</t>
  </si>
  <si>
    <t>Total Administrative Fees</t>
  </si>
  <si>
    <t>Total Retained Interest</t>
  </si>
  <si>
    <t>Investment Fee</t>
  </si>
  <si>
    <t>Total Investment Fee</t>
  </si>
  <si>
    <t>Total Fee-Based Revenues</t>
  </si>
  <si>
    <t>Do not enter more than 10 characters</t>
  </si>
  <si>
    <t>In this section, you can see the results of your forecasts - click on the gray boxes to take you to your desired output</t>
  </si>
  <si>
    <t>Projected</t>
  </si>
  <si>
    <t>Back to Start</t>
  </si>
  <si>
    <t>Investment Fee Retained Revenue</t>
  </si>
  <si>
    <t>III. Side-by-Side Scenario DATA</t>
  </si>
  <si>
    <t>IV. Side-by-Side Scenario CHARTS</t>
  </si>
  <si>
    <t>Set-up questions on how you’d like to use the model
Entry of key data points from your prior fiscal year(s) that will be projected forward</t>
  </si>
  <si>
    <t>V. Combination of Scenario &amp; Longitudinal</t>
  </si>
  <si>
    <t>Next Step</t>
  </si>
  <si>
    <t>Other Revenues - % Change</t>
  </si>
  <si>
    <t>Total Other Revenues</t>
  </si>
  <si>
    <t>Other Revenues - $</t>
  </si>
  <si>
    <t>Operating Expenses</t>
  </si>
  <si>
    <t>Total Operating Expenses</t>
  </si>
  <si>
    <t>Operating Expenses - % Change</t>
  </si>
  <si>
    <t>Operating Expenses - $</t>
  </si>
  <si>
    <t>Operating Expenses % of Assets</t>
  </si>
  <si>
    <t>I. Year-by-Year Forecast DATA</t>
  </si>
  <si>
    <t>II. Year-by-Year Forecast CHARTS</t>
  </si>
  <si>
    <t>Total Asset Based Revenues</t>
  </si>
  <si>
    <r>
      <t xml:space="preserve">Distribution of Principal </t>
    </r>
    <r>
      <rPr>
        <i/>
        <sz val="10"/>
        <rFont val="Verdana"/>
        <family val="2"/>
      </rPr>
      <t>(as % assets)</t>
    </r>
  </si>
  <si>
    <t>Step 3 - Assumptions Summary</t>
  </si>
  <si>
    <t>Use of funds</t>
  </si>
  <si>
    <t>Calculation time horizon</t>
  </si>
  <si>
    <t>Interest  income</t>
  </si>
  <si>
    <t>% of assets that earn interest</t>
  </si>
  <si>
    <t>Interest rate</t>
  </si>
  <si>
    <t>Effective Admin Fee (calculation time horizon)</t>
  </si>
  <si>
    <t>Grants Payout (calculation time horizon)</t>
  </si>
  <si>
    <r>
      <t>Investment Fee</t>
    </r>
    <r>
      <rPr>
        <sz val="10"/>
        <rFont val="Verdana"/>
        <family val="2"/>
      </rPr>
      <t xml:space="preserve"> </t>
    </r>
    <r>
      <rPr>
        <i/>
        <sz val="10"/>
        <rFont val="Verdana"/>
        <family val="2"/>
      </rPr>
      <t>(as % of assets)</t>
    </r>
  </si>
  <si>
    <r>
      <t>Interest Income</t>
    </r>
    <r>
      <rPr>
        <i/>
        <sz val="10"/>
        <rFont val="Verdana"/>
        <family val="2"/>
      </rPr>
      <t xml:space="preserve"> (as % of assets)</t>
    </r>
  </si>
  <si>
    <r>
      <t>Market-Based Fund Growth</t>
    </r>
    <r>
      <rPr>
        <sz val="10"/>
        <rFont val="Verdana"/>
        <family val="2"/>
      </rPr>
      <t xml:space="preserve"> </t>
    </r>
    <r>
      <rPr>
        <i/>
        <sz val="10"/>
        <rFont val="Verdana"/>
        <family val="2"/>
      </rPr>
      <t>(versus prior year)</t>
    </r>
  </si>
  <si>
    <r>
      <t xml:space="preserve">Grants Payout </t>
    </r>
    <r>
      <rPr>
        <i/>
        <sz val="10"/>
        <rFont val="Verdana"/>
        <family val="2"/>
      </rPr>
      <t>(as % assets)</t>
    </r>
  </si>
  <si>
    <t>Asset/Fund Related Assumptions</t>
  </si>
  <si>
    <t>Other Revenue Assumptions</t>
  </si>
  <si>
    <t>Operating Expense Assumptions</t>
  </si>
  <si>
    <t>N</t>
  </si>
  <si>
    <t>O</t>
  </si>
  <si>
    <t>P</t>
  </si>
  <si>
    <t>Fee Revenue % of Operating Expenses</t>
  </si>
  <si>
    <t>End of Year Asset/Fund Balances</t>
  </si>
  <si>
    <t>Total Revenue</t>
  </si>
  <si>
    <t>Step 3 - Output Summary</t>
  </si>
  <si>
    <t>.</t>
  </si>
  <si>
    <t>Grants % of Assets</t>
  </si>
  <si>
    <t>Months of Cash in Operating Reserve</t>
  </si>
  <si>
    <t>Non-Personnel</t>
  </si>
  <si>
    <t>Step 2A
Forecast
Scenario 1</t>
  </si>
  <si>
    <t>Step 2B
Forecast
Scenario 2</t>
  </si>
  <si>
    <t>Ability to see how modifications to your expected assumptions impact your foundation
The Scenario 1 assumptions will automatically load as a starting point</t>
  </si>
  <si>
    <t>Step 2C
Forecast
Scenario 3</t>
  </si>
  <si>
    <t>Ability to set assumptions on expected growth / change factors for the next five years for your assets, fees, grants, gifts, other revenues, and operating expenses</t>
  </si>
  <si>
    <t>Step2A_Scenario1</t>
  </si>
  <si>
    <t>Step2B_Scenario2</t>
  </si>
  <si>
    <t>Step2C_Scenario3</t>
  </si>
  <si>
    <t>IV. Revenues, Operating Expenses &amp; Funds</t>
  </si>
  <si>
    <t>Operating / Administrative Endowment</t>
  </si>
  <si>
    <t>Operating Fund Balances</t>
  </si>
  <si>
    <t>Administrative Fee Revenue</t>
  </si>
  <si>
    <t>Retained Interest from Non-Operating Funds</t>
  </si>
  <si>
    <t>Operating / Administrative Reserve</t>
  </si>
  <si>
    <t>Retained Returns from Operating / Admin Endowment</t>
  </si>
  <si>
    <t>Principal Distribution from Operating / Admin Endowment</t>
  </si>
  <si>
    <t>Retained Returns from Operating / Admin Reserve</t>
  </si>
  <si>
    <t>III. Operating Funds</t>
  </si>
  <si>
    <t>IV. Other Revenues</t>
  </si>
  <si>
    <t>V. Operating Expenses</t>
  </si>
  <si>
    <t>Fiscal 2013-2017</t>
  </si>
  <si>
    <t>Asset Rolling Average Calculation Tool</t>
  </si>
  <si>
    <r>
      <t xml:space="preserve">Effective Admin Fee </t>
    </r>
    <r>
      <rPr>
        <i/>
        <sz val="10"/>
        <rFont val="Verdana"/>
        <family val="2"/>
      </rPr>
      <t>(subtracted from Fund Balance)</t>
    </r>
  </si>
  <si>
    <r>
      <t xml:space="preserve">Gifts to Fund </t>
    </r>
    <r>
      <rPr>
        <i/>
        <sz val="10"/>
        <rFont val="Verdana"/>
        <family val="2"/>
      </rPr>
      <t>(added to Fund Balance)</t>
    </r>
  </si>
  <si>
    <r>
      <t xml:space="preserve">Grants out of Fund </t>
    </r>
    <r>
      <rPr>
        <i/>
        <sz val="10"/>
        <rFont val="Verdana"/>
        <family val="2"/>
      </rPr>
      <t>(subtracted to Fund Balance)</t>
    </r>
  </si>
  <si>
    <r>
      <t>Market-Based Fund Growth</t>
    </r>
    <r>
      <rPr>
        <i/>
        <sz val="10"/>
        <rFont val="Verdana"/>
        <family val="2"/>
      </rPr>
      <t xml:space="preserve"> (added to Fund Balance)</t>
    </r>
  </si>
  <si>
    <r>
      <t>Investment Fee</t>
    </r>
    <r>
      <rPr>
        <i/>
        <sz val="10"/>
        <rFont val="Verdana"/>
        <family val="2"/>
      </rPr>
      <t xml:space="preserve"> (subtracted from Fund Balance)</t>
    </r>
  </si>
  <si>
    <r>
      <t xml:space="preserve">Interest Income Re-Invested in Fund </t>
    </r>
    <r>
      <rPr>
        <i/>
        <sz val="10"/>
        <rFont val="Verdana"/>
        <family val="2"/>
      </rPr>
      <t>(added to Fund Balance)</t>
    </r>
  </si>
  <si>
    <t>Total Investment-Related Changes to Fund Balance</t>
  </si>
  <si>
    <r>
      <t>Retained Market-Based Fund Growth</t>
    </r>
    <r>
      <rPr>
        <i/>
        <sz val="10"/>
        <rFont val="Verdana"/>
        <family val="2"/>
      </rPr>
      <t xml:space="preserve"> (added to Fund Balance)</t>
    </r>
  </si>
  <si>
    <r>
      <t xml:space="preserve">Distribution of Principal </t>
    </r>
    <r>
      <rPr>
        <i/>
        <sz val="10"/>
        <rFont val="Verdana"/>
        <family val="2"/>
      </rPr>
      <t>(subtracted from Fund Balance)</t>
    </r>
  </si>
  <si>
    <t>End of Year Asset Balances</t>
  </si>
  <si>
    <t>Total Fund Assets</t>
  </si>
  <si>
    <t>Total Assets including Operating / Administrative Funds</t>
  </si>
  <si>
    <r>
      <t>Market /Interest Return Net of Investment Fee</t>
    </r>
    <r>
      <rPr>
        <sz val="10"/>
        <rFont val="Verdana"/>
        <family val="2"/>
      </rPr>
      <t xml:space="preserve"> </t>
    </r>
    <r>
      <rPr>
        <i/>
        <sz val="10"/>
        <rFont val="Verdana"/>
        <family val="2"/>
      </rPr>
      <t>(as % of assets)</t>
    </r>
  </si>
  <si>
    <t>Use of Market / Interest Return</t>
  </si>
  <si>
    <t>Total Operating Fund Related Revenues</t>
  </si>
  <si>
    <t>Other Revenues</t>
  </si>
  <si>
    <t>Operating Fund Related Revenues</t>
  </si>
  <si>
    <t>Detailed Background Calculations</t>
  </si>
  <si>
    <t>What is the five-year outlook for each scenario across key indicators?
How do the three scenarios compare across these indicators?</t>
  </si>
  <si>
    <t>Click on the gray boxes to take you to each data entry section</t>
  </si>
  <si>
    <r>
      <t xml:space="preserve">In this space, describe this scenario qualitatively - </t>
    </r>
    <r>
      <rPr>
        <b/>
        <i/>
        <sz val="10"/>
        <rFont val="Verdana"/>
        <family val="2"/>
      </rPr>
      <t>see the User Guide for some tips</t>
    </r>
    <r>
      <rPr>
        <i/>
        <sz val="10"/>
        <rFont val="Verdana"/>
        <family val="2"/>
      </rPr>
      <t xml:space="preserve"> to help you think about forecasting</t>
    </r>
  </si>
  <si>
    <t>Asset-Based (Non-Operating Fund) Related Revenues</t>
  </si>
  <si>
    <r>
      <t xml:space="preserve">In this space, describe this scenario qualitatively, especially how it differs from Scenario 1 - </t>
    </r>
    <r>
      <rPr>
        <b/>
        <i/>
        <sz val="10"/>
        <rFont val="Verdana"/>
        <family val="2"/>
      </rPr>
      <t>see the User Guide for some tips</t>
    </r>
    <r>
      <rPr>
        <i/>
        <sz val="10"/>
        <rFont val="Verdana"/>
        <family val="2"/>
      </rPr>
      <t xml:space="preserve"> to help you think about forecasting</t>
    </r>
  </si>
  <si>
    <t>Q</t>
  </si>
  <si>
    <t>R</t>
  </si>
  <si>
    <t>Assupmtion differs from Scenario 1</t>
  </si>
  <si>
    <t>Adjustments to Surplus / Subsidy</t>
  </si>
  <si>
    <r>
      <t xml:space="preserve">Adjusted Surplus / Subsidy </t>
    </r>
    <r>
      <rPr>
        <i/>
        <sz val="10"/>
        <rFont val="Verdana"/>
        <family val="2"/>
      </rPr>
      <t>(added to Operating Reserve)</t>
    </r>
  </si>
  <si>
    <r>
      <t>Adjusted Surplus / Subsidy from Year</t>
    </r>
    <r>
      <rPr>
        <i/>
        <sz val="10"/>
        <rFont val="Verdana"/>
        <family val="2"/>
      </rPr>
      <t xml:space="preserve"> (added to Fund Balance)</t>
    </r>
  </si>
  <si>
    <t>Total Personnel</t>
  </si>
  <si>
    <t>Total Non-Personnel</t>
  </si>
  <si>
    <t>Other Revenue 4</t>
  </si>
  <si>
    <t>Other Revenue 5</t>
  </si>
  <si>
    <t>Economic Scenario Planning (ESP) Model 2.0</t>
  </si>
  <si>
    <t>Total Asset-Based Revenue</t>
  </si>
  <si>
    <t>Total Operating Endowment / Reserve Revenue</t>
  </si>
  <si>
    <t>Total Other Revenue</t>
  </si>
  <si>
    <t>Other Revenue 1</t>
  </si>
  <si>
    <t>Other Revenue 2</t>
  </si>
  <si>
    <t>Other Revenue 3</t>
  </si>
  <si>
    <t>Personnel Expense 1</t>
  </si>
  <si>
    <t>Personnel Expense 2</t>
  </si>
  <si>
    <t>Personnel Expense 3</t>
  </si>
  <si>
    <t>Non-Personnel Expense 1</t>
  </si>
  <si>
    <t>Non-Personnel Expense 2</t>
  </si>
  <si>
    <t>Non-Personnel Expense 3</t>
  </si>
  <si>
    <t>Non-Personnel Expense 4</t>
  </si>
  <si>
    <t>Non-Personnel Expense 5</t>
  </si>
  <si>
    <t>Non-Personnel Expense 6</t>
  </si>
  <si>
    <t>Non-Personnel Expense 7</t>
  </si>
  <si>
    <t>DAF Category 1</t>
  </si>
  <si>
    <t>DAF Category 2</t>
  </si>
  <si>
    <t>DAF Category 3</t>
  </si>
  <si>
    <t>Foundation Name</t>
  </si>
  <si>
    <t>Other Fund Type 1</t>
  </si>
  <si>
    <t>Other Fund Type 2</t>
  </si>
  <si>
    <t>Other Fund Type 3</t>
  </si>
  <si>
    <t>Scenario 1</t>
  </si>
  <si>
    <t>Scenario 2</t>
  </si>
  <si>
    <t>Scenario 3</t>
  </si>
  <si>
    <t>Fiscal 2014-2018</t>
  </si>
  <si>
    <t>Fiscal 2015-2019</t>
  </si>
  <si>
    <t>Fiscal 2016-2020</t>
  </si>
  <si>
    <t>Fiscal 2017-2021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</si>
</sst>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[$-409]d\-mmm;@"/>
    <numFmt numFmtId="165" formatCode="&quot;Fiscal &quot;0"/>
    <numFmt numFmtId="166" formatCode="&quot;Fiscal&quot;\ 0"/>
    <numFmt numFmtId="167" formatCode="&quot;$&quot;#,##0"/>
    <numFmt numFmtId="168" formatCode="&quot;$&quot;#,##0&quot;K&quot;"/>
    <numFmt numFmtId="169" formatCode="0.0%"/>
    <numFmt numFmtId="170" formatCode="#,##0.0"/>
    <numFmt numFmtId="171" formatCode="&quot;$&quot;#,##0.0&quot;K&quot;"/>
    <numFmt numFmtId="172" formatCode="_(* #,##0.0_);_(* \(#,##0.0\);_(* &quot;-&quot;??_);_(@_)"/>
    <numFmt numFmtId="173" formatCode="&quot;$&quot;#,##0.0000000&quot;K&quot;"/>
  </numFmts>
  <fonts count="50" x14ac:knownFonts="1">
    <font>
      <sz val="10"/>
      <name val="Arial"/>
    </font>
    <font>
      <sz val="10"/>
      <name val="Arial"/>
    </font>
    <font>
      <sz val="8"/>
      <name val="Arial"/>
    </font>
    <font>
      <i/>
      <sz val="10"/>
      <name val="Verdana"/>
      <family val="2"/>
    </font>
    <font>
      <b/>
      <i/>
      <sz val="10"/>
      <name val="Verdana"/>
      <family val="2"/>
    </font>
    <font>
      <b/>
      <sz val="14"/>
      <color indexed="23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10"/>
      <color indexed="23"/>
      <name val="Verdana"/>
      <family val="2"/>
    </font>
    <font>
      <i/>
      <sz val="10"/>
      <color indexed="9"/>
      <name val="Verdana"/>
      <family val="2"/>
    </font>
    <font>
      <b/>
      <sz val="11"/>
      <name val="Verdana"/>
      <family val="2"/>
    </font>
    <font>
      <u/>
      <sz val="8.5"/>
      <color indexed="12"/>
      <name val="Arial"/>
    </font>
    <font>
      <b/>
      <i/>
      <u/>
      <sz val="10"/>
      <color indexed="9"/>
      <name val="Verdana"/>
      <family val="2"/>
    </font>
    <font>
      <sz val="11"/>
      <name val="Verdana"/>
      <family val="2"/>
    </font>
    <font>
      <b/>
      <sz val="10"/>
      <name val="Arial"/>
    </font>
    <font>
      <i/>
      <sz val="10"/>
      <name val="Arial"/>
    </font>
    <font>
      <b/>
      <i/>
      <u val="singleAccounting"/>
      <sz val="10"/>
      <name val="Verdana"/>
      <family val="2"/>
    </font>
    <font>
      <sz val="10"/>
      <color indexed="9"/>
      <name val="Verdana"/>
      <family val="2"/>
    </font>
    <font>
      <i/>
      <sz val="9"/>
      <name val="Verdana"/>
      <family val="2"/>
    </font>
    <font>
      <b/>
      <i/>
      <u/>
      <sz val="8.5"/>
      <color indexed="9"/>
      <name val="Verdana"/>
      <family val="2"/>
    </font>
    <font>
      <sz val="10"/>
      <name val="Arial"/>
    </font>
    <font>
      <b/>
      <sz val="10"/>
      <color indexed="23"/>
      <name val="Verdana"/>
      <family val="2"/>
    </font>
    <font>
      <b/>
      <u val="singleAccounting"/>
      <sz val="10"/>
      <name val="Verdana"/>
      <family val="2"/>
    </font>
    <font>
      <b/>
      <i/>
      <sz val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i/>
      <sz val="11"/>
      <name val="Verdana"/>
      <family val="2"/>
    </font>
    <font>
      <b/>
      <sz val="12"/>
      <color indexed="9"/>
      <name val="Verdana"/>
      <family val="2"/>
    </font>
    <font>
      <b/>
      <sz val="13"/>
      <color indexed="23"/>
      <name val="Verdana"/>
      <family val="2"/>
    </font>
    <font>
      <b/>
      <i/>
      <sz val="11"/>
      <color indexed="23"/>
      <name val="Verdana"/>
      <family val="2"/>
    </font>
    <font>
      <u val="singleAccounting"/>
      <sz val="10"/>
      <name val="Verdana"/>
      <family val="2"/>
    </font>
    <font>
      <b/>
      <sz val="10"/>
      <name val="Arial"/>
      <family val="2"/>
    </font>
    <font>
      <b/>
      <u val="singleAccounting"/>
      <sz val="10"/>
      <name val="Arial"/>
      <family val="2"/>
    </font>
    <font>
      <u val="singleAccounting"/>
      <sz val="10"/>
      <name val="Arial"/>
      <family val="2"/>
    </font>
    <font>
      <b/>
      <u/>
      <sz val="10"/>
      <name val="Arial"/>
      <family val="2"/>
    </font>
    <font>
      <sz val="10"/>
      <color indexed="12"/>
      <name val="Arial"/>
    </font>
    <font>
      <i/>
      <sz val="10"/>
      <name val="Arial"/>
      <family val="2"/>
    </font>
    <font>
      <sz val="9"/>
      <color indexed="81"/>
      <name val="Verdana"/>
      <family val="2"/>
    </font>
    <font>
      <b/>
      <sz val="9"/>
      <color indexed="81"/>
      <name val="Verdana"/>
      <family val="2"/>
    </font>
    <font>
      <i/>
      <u/>
      <sz val="9"/>
      <color indexed="81"/>
      <name val="Verdana"/>
      <family val="2"/>
    </font>
    <font>
      <sz val="10"/>
      <color indexed="62"/>
      <name val="Verdana"/>
      <family val="2"/>
    </font>
    <font>
      <b/>
      <i/>
      <sz val="9"/>
      <color indexed="81"/>
      <name val="Verdana"/>
      <family val="2"/>
    </font>
    <font>
      <b/>
      <sz val="16"/>
      <color indexed="23"/>
      <name val="Verdana"/>
      <family val="2"/>
    </font>
    <font>
      <b/>
      <sz val="9"/>
      <color indexed="9"/>
      <name val="Verdana"/>
      <family val="2"/>
    </font>
    <font>
      <b/>
      <sz val="9"/>
      <name val="Verdana"/>
      <family val="2"/>
    </font>
    <font>
      <b/>
      <sz val="8.5"/>
      <color indexed="9"/>
      <name val="Arial"/>
    </font>
    <font>
      <sz val="10"/>
      <color indexed="12"/>
      <name val="Verdana"/>
      <family val="2"/>
    </font>
    <font>
      <i/>
      <sz val="10"/>
      <color indexed="60"/>
      <name val="Arial"/>
      <family val="2"/>
    </font>
    <font>
      <i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9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/>
      <diagonal/>
    </border>
    <border>
      <left/>
      <right style="thick">
        <color indexed="9"/>
      </right>
      <top/>
      <bottom/>
      <diagonal/>
    </border>
    <border>
      <left style="medium">
        <color indexed="23"/>
      </left>
      <right/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23"/>
      </right>
      <top/>
      <bottom style="medium">
        <color indexed="9"/>
      </bottom>
      <diagonal/>
    </border>
    <border>
      <left style="medium">
        <color indexed="9"/>
      </left>
      <right style="medium">
        <color indexed="23"/>
      </right>
      <top style="medium">
        <color indexed="9"/>
      </top>
      <bottom/>
      <diagonal/>
    </border>
    <border>
      <left/>
      <right style="medium">
        <color indexed="23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23"/>
      </right>
      <top/>
      <bottom/>
      <diagonal/>
    </border>
    <border>
      <left/>
      <right style="medium">
        <color indexed="23"/>
      </right>
      <top style="medium">
        <color indexed="9"/>
      </top>
      <bottom/>
      <diagonal/>
    </border>
    <border>
      <left/>
      <right/>
      <top style="medium">
        <color indexed="23"/>
      </top>
      <bottom style="thin">
        <color indexed="23"/>
      </bottom>
      <diagonal/>
    </border>
    <border>
      <left/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9"/>
      </left>
      <right style="medium">
        <color indexed="23"/>
      </right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23"/>
      </bottom>
      <diagonal/>
    </border>
    <border>
      <left/>
      <right style="medium">
        <color indexed="9"/>
      </right>
      <top style="medium">
        <color indexed="9"/>
      </top>
      <bottom style="medium">
        <color indexed="23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23"/>
      </bottom>
      <diagonal/>
    </border>
    <border>
      <left style="medium">
        <color indexed="9"/>
      </left>
      <right/>
      <top style="medium">
        <color indexed="9"/>
      </top>
      <bottom style="medium">
        <color indexed="23"/>
      </bottom>
      <diagonal/>
    </border>
    <border>
      <left style="medium">
        <color indexed="9"/>
      </left>
      <right style="medium">
        <color indexed="23"/>
      </right>
      <top style="medium">
        <color indexed="9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 style="thick">
        <color indexed="56"/>
      </left>
      <right style="thick">
        <color indexed="56"/>
      </right>
      <top style="thick">
        <color indexed="56"/>
      </top>
      <bottom style="thick">
        <color indexed="56"/>
      </bottom>
      <diagonal/>
    </border>
    <border>
      <left style="thick">
        <color indexed="60"/>
      </left>
      <right style="thick">
        <color indexed="60"/>
      </right>
      <top style="thick">
        <color indexed="60"/>
      </top>
      <bottom style="thick">
        <color indexed="60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medium">
        <color indexed="23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23"/>
      </right>
      <top/>
      <bottom style="medium">
        <color indexed="9"/>
      </bottom>
      <diagonal/>
    </border>
    <border>
      <left style="medium">
        <color indexed="23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 style="medium">
        <color indexed="9"/>
      </right>
      <top style="medium">
        <color indexed="9"/>
      </top>
      <bottom/>
      <diagonal/>
    </border>
    <border>
      <left style="medium">
        <color indexed="23"/>
      </left>
      <right style="medium">
        <color indexed="9"/>
      </right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medium">
        <color indexed="23"/>
      </left>
      <right/>
      <top style="medium">
        <color indexed="9"/>
      </top>
      <bottom/>
      <diagonal/>
    </border>
    <border>
      <left style="medium">
        <color indexed="23"/>
      </left>
      <right/>
      <top style="medium">
        <color indexed="9"/>
      </top>
      <bottom style="medium">
        <color indexed="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542">
    <xf numFmtId="0" fontId="0" fillId="0" borderId="0" xfId="0"/>
    <xf numFmtId="0" fontId="5" fillId="2" borderId="0" xfId="0" applyFont="1" applyFill="1" applyAlignment="1">
      <alignment vertical="center"/>
    </xf>
    <xf numFmtId="0" fontId="8" fillId="3" borderId="0" xfId="0" applyFont="1" applyFill="1"/>
    <xf numFmtId="0" fontId="8" fillId="0" borderId="0" xfId="0" applyFont="1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8" fillId="4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8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8" fillId="5" borderId="3" xfId="0" applyFont="1" applyFill="1" applyBorder="1"/>
    <xf numFmtId="0" fontId="8" fillId="5" borderId="0" xfId="0" applyFont="1" applyFill="1" applyBorder="1"/>
    <xf numFmtId="0" fontId="8" fillId="5" borderId="4" xfId="0" applyFont="1" applyFill="1" applyBorder="1"/>
    <xf numFmtId="0" fontId="8" fillId="5" borderId="5" xfId="0" applyFont="1" applyFill="1" applyBorder="1"/>
    <xf numFmtId="0" fontId="8" fillId="5" borderId="6" xfId="0" applyFont="1" applyFill="1" applyBorder="1"/>
    <xf numFmtId="0" fontId="8" fillId="5" borderId="7" xfId="0" applyFont="1" applyFill="1" applyBorder="1"/>
    <xf numFmtId="0" fontId="8" fillId="5" borderId="8" xfId="0" applyFont="1" applyFill="1" applyBorder="1" applyAlignment="1">
      <alignment horizontal="centerContinuous"/>
    </xf>
    <xf numFmtId="0" fontId="8" fillId="5" borderId="9" xfId="0" applyFont="1" applyFill="1" applyBorder="1" applyAlignment="1">
      <alignment horizontal="centerContinuous"/>
    </xf>
    <xf numFmtId="0" fontId="8" fillId="0" borderId="0" xfId="0" applyFont="1" applyBorder="1"/>
    <xf numFmtId="0" fontId="8" fillId="2" borderId="0" xfId="0" applyFont="1" applyFill="1" applyBorder="1"/>
    <xf numFmtId="0" fontId="8" fillId="3" borderId="0" xfId="0" applyFont="1" applyFill="1" applyBorder="1"/>
    <xf numFmtId="0" fontId="11" fillId="0" borderId="0" xfId="0" applyFont="1" applyAlignment="1">
      <alignment vertical="center"/>
    </xf>
    <xf numFmtId="0" fontId="10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vertical="center" wrapText="1"/>
    </xf>
    <xf numFmtId="0" fontId="8" fillId="4" borderId="0" xfId="0" applyFont="1" applyFill="1" applyBorder="1"/>
    <xf numFmtId="0" fontId="14" fillId="4" borderId="1" xfId="0" applyFont="1" applyFill="1" applyBorder="1"/>
    <xf numFmtId="0" fontId="14" fillId="4" borderId="2" xfId="0" applyFont="1" applyFill="1" applyBorder="1"/>
    <xf numFmtId="0" fontId="11" fillId="4" borderId="1" xfId="0" applyFont="1" applyFill="1" applyBorder="1" applyAlignment="1">
      <alignment horizontal="center" vertical="center"/>
    </xf>
    <xf numFmtId="0" fontId="12" fillId="6" borderId="0" xfId="2" applyFill="1" applyAlignment="1" applyProtection="1">
      <alignment horizontal="centerContinuous"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7" fillId="5" borderId="8" xfId="0" applyFont="1" applyFill="1" applyBorder="1" applyAlignment="1">
      <alignment horizontal="centerContinuous" vertical="center"/>
    </xf>
    <xf numFmtId="0" fontId="6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8" fillId="5" borderId="15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164" fontId="8" fillId="0" borderId="0" xfId="0" quotePrefix="1" applyNumberFormat="1" applyFont="1"/>
    <xf numFmtId="0" fontId="18" fillId="2" borderId="0" xfId="0" applyFont="1" applyFill="1" applyAlignment="1">
      <alignment horizontal="center" vertical="center" wrapText="1"/>
    </xf>
    <xf numFmtId="0" fontId="6" fillId="5" borderId="0" xfId="0" applyFont="1" applyFill="1" applyBorder="1"/>
    <xf numFmtId="168" fontId="8" fillId="5" borderId="0" xfId="0" applyNumberFormat="1" applyFont="1" applyFill="1" applyBorder="1"/>
    <xf numFmtId="0" fontId="19" fillId="4" borderId="3" xfId="0" applyFont="1" applyFill="1" applyBorder="1"/>
    <xf numFmtId="0" fontId="8" fillId="4" borderId="8" xfId="0" applyFont="1" applyFill="1" applyBorder="1"/>
    <xf numFmtId="0" fontId="8" fillId="4" borderId="8" xfId="0" applyFont="1" applyFill="1" applyBorder="1" applyAlignment="1">
      <alignment horizontal="centerContinuous"/>
    </xf>
    <xf numFmtId="0" fontId="8" fillId="4" borderId="9" xfId="0" applyFont="1" applyFill="1" applyBorder="1" applyAlignment="1">
      <alignment horizontal="centerContinuous"/>
    </xf>
    <xf numFmtId="0" fontId="19" fillId="4" borderId="5" xfId="0" applyFont="1" applyFill="1" applyBorder="1"/>
    <xf numFmtId="0" fontId="8" fillId="4" borderId="6" xfId="0" applyFont="1" applyFill="1" applyBorder="1"/>
    <xf numFmtId="0" fontId="20" fillId="6" borderId="0" xfId="2" applyFont="1" applyFill="1" applyBorder="1" applyAlignment="1" applyProtection="1">
      <alignment horizontal="centerContinuous" vertical="center"/>
    </xf>
    <xf numFmtId="168" fontId="8" fillId="4" borderId="16" xfId="0" applyNumberFormat="1" applyFont="1" applyFill="1" applyBorder="1"/>
    <xf numFmtId="168" fontId="8" fillId="4" borderId="17" xfId="0" applyNumberFormat="1" applyFont="1" applyFill="1" applyBorder="1"/>
    <xf numFmtId="168" fontId="6" fillId="4" borderId="18" xfId="0" applyNumberFormat="1" applyFont="1" applyFill="1" applyBorder="1"/>
    <xf numFmtId="168" fontId="6" fillId="4" borderId="19" xfId="0" applyNumberFormat="1" applyFont="1" applyFill="1" applyBorder="1"/>
    <xf numFmtId="168" fontId="6" fillId="4" borderId="20" xfId="0" applyNumberFormat="1" applyFont="1" applyFill="1" applyBorder="1"/>
    <xf numFmtId="168" fontId="22" fillId="4" borderId="21" xfId="0" applyNumberFormat="1" applyFont="1" applyFill="1" applyBorder="1"/>
    <xf numFmtId="168" fontId="22" fillId="4" borderId="22" xfId="0" applyNumberFormat="1" applyFont="1" applyFill="1" applyBorder="1"/>
    <xf numFmtId="168" fontId="22" fillId="4" borderId="23" xfId="0" applyNumberFormat="1" applyFont="1" applyFill="1" applyBorder="1"/>
    <xf numFmtId="0" fontId="7" fillId="7" borderId="8" xfId="0" applyFont="1" applyFill="1" applyBorder="1" applyAlignment="1">
      <alignment horizontal="centerContinuous" vertical="center"/>
    </xf>
    <xf numFmtId="0" fontId="8" fillId="7" borderId="4" xfId="0" applyFont="1" applyFill="1" applyBorder="1" applyAlignment="1">
      <alignment vertical="center"/>
    </xf>
    <xf numFmtId="0" fontId="8" fillId="7" borderId="15" xfId="0" applyFont="1" applyFill="1" applyBorder="1" applyAlignment="1">
      <alignment vertical="center"/>
    </xf>
    <xf numFmtId="0" fontId="8" fillId="7" borderId="5" xfId="0" applyFont="1" applyFill="1" applyBorder="1" applyAlignment="1">
      <alignment vertical="center"/>
    </xf>
    <xf numFmtId="169" fontId="8" fillId="4" borderId="18" xfId="3" applyNumberFormat="1" applyFont="1" applyFill="1" applyBorder="1"/>
    <xf numFmtId="169" fontId="8" fillId="4" borderId="19" xfId="3" applyNumberFormat="1" applyFont="1" applyFill="1" applyBorder="1"/>
    <xf numFmtId="0" fontId="8" fillId="8" borderId="0" xfId="0" applyFont="1" applyFill="1" applyBorder="1"/>
    <xf numFmtId="168" fontId="8" fillId="4" borderId="0" xfId="0" applyNumberFormat="1" applyFont="1" applyFill="1" applyBorder="1"/>
    <xf numFmtId="168" fontId="8" fillId="4" borderId="24" xfId="0" applyNumberFormat="1" applyFont="1" applyFill="1" applyBorder="1"/>
    <xf numFmtId="0" fontId="7" fillId="7" borderId="0" xfId="0" applyFont="1" applyFill="1" applyBorder="1" applyAlignment="1">
      <alignment horizontal="centerContinuous" vertical="center"/>
    </xf>
    <xf numFmtId="0" fontId="8" fillId="8" borderId="3" xfId="0" applyFont="1" applyFill="1" applyBorder="1"/>
    <xf numFmtId="0" fontId="7" fillId="8" borderId="8" xfId="0" applyFont="1" applyFill="1" applyBorder="1" applyAlignment="1">
      <alignment horizontal="centerContinuous" vertical="center"/>
    </xf>
    <xf numFmtId="0" fontId="8" fillId="8" borderId="8" xfId="0" applyFont="1" applyFill="1" applyBorder="1" applyAlignment="1">
      <alignment horizontal="centerContinuous"/>
    </xf>
    <xf numFmtId="0" fontId="8" fillId="8" borderId="9" xfId="0" applyFont="1" applyFill="1" applyBorder="1" applyAlignment="1">
      <alignment horizontal="centerContinuous"/>
    </xf>
    <xf numFmtId="0" fontId="8" fillId="8" borderId="15" xfId="0" applyFont="1" applyFill="1" applyBorder="1"/>
    <xf numFmtId="0" fontId="7" fillId="8" borderId="0" xfId="0" applyFont="1" applyFill="1" applyBorder="1" applyAlignment="1">
      <alignment horizontal="centerContinuous" vertical="center"/>
    </xf>
    <xf numFmtId="0" fontId="8" fillId="8" borderId="0" xfId="0" applyFont="1" applyFill="1" applyBorder="1" applyAlignment="1">
      <alignment horizontal="centerContinuous"/>
    </xf>
    <xf numFmtId="0" fontId="8" fillId="8" borderId="4" xfId="0" applyFont="1" applyFill="1" applyBorder="1" applyAlignment="1">
      <alignment horizontal="centerContinuous"/>
    </xf>
    <xf numFmtId="0" fontId="8" fillId="8" borderId="5" xfId="0" applyFont="1" applyFill="1" applyBorder="1"/>
    <xf numFmtId="0" fontId="8" fillId="8" borderId="6" xfId="0" applyFont="1" applyFill="1" applyBorder="1"/>
    <xf numFmtId="0" fontId="8" fillId="8" borderId="7" xfId="0" applyFont="1" applyFill="1" applyBorder="1"/>
    <xf numFmtId="0" fontId="6" fillId="7" borderId="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centerContinuous" vertical="center"/>
    </xf>
    <xf numFmtId="0" fontId="8" fillId="8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/>
    </xf>
    <xf numFmtId="1" fontId="4" fillId="4" borderId="25" xfId="0" applyNumberFormat="1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left"/>
    </xf>
    <xf numFmtId="0" fontId="8" fillId="4" borderId="27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/>
    </xf>
    <xf numFmtId="0" fontId="8" fillId="4" borderId="27" xfId="0" applyFont="1" applyFill="1" applyBorder="1"/>
    <xf numFmtId="0" fontId="4" fillId="4" borderId="27" xfId="0" applyFont="1" applyFill="1" applyBorder="1"/>
    <xf numFmtId="0" fontId="8" fillId="4" borderId="28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/>
    </xf>
    <xf numFmtId="0" fontId="8" fillId="4" borderId="29" xfId="0" applyFont="1" applyFill="1" applyBorder="1" applyAlignment="1">
      <alignment horizontal="left"/>
    </xf>
    <xf numFmtId="0" fontId="8" fillId="4" borderId="27" xfId="0" applyFont="1" applyFill="1" applyBorder="1" applyAlignment="1">
      <alignment horizontal="left" vertical="center" indent="1"/>
    </xf>
    <xf numFmtId="168" fontId="6" fillId="4" borderId="0" xfId="0" applyNumberFormat="1" applyFont="1" applyFill="1" applyBorder="1" applyAlignment="1">
      <alignment horizontal="right"/>
    </xf>
    <xf numFmtId="0" fontId="8" fillId="4" borderId="24" xfId="0" applyFont="1" applyFill="1" applyBorder="1"/>
    <xf numFmtId="0" fontId="6" fillId="4" borderId="27" xfId="0" applyFont="1" applyFill="1" applyBorder="1" applyAlignment="1">
      <alignment horizontal="left" vertical="center"/>
    </xf>
    <xf numFmtId="0" fontId="8" fillId="8" borderId="5" xfId="0" applyFont="1" applyFill="1" applyBorder="1" applyAlignment="1">
      <alignment vertical="center"/>
    </xf>
    <xf numFmtId="0" fontId="8" fillId="8" borderId="15" xfId="0" applyFont="1" applyFill="1" applyBorder="1" applyAlignment="1">
      <alignment vertical="center"/>
    </xf>
    <xf numFmtId="0" fontId="8" fillId="8" borderId="4" xfId="0" applyFont="1" applyFill="1" applyBorder="1"/>
    <xf numFmtId="0" fontId="8" fillId="4" borderId="0" xfId="0" applyFont="1" applyFill="1" applyBorder="1" applyAlignment="1">
      <alignment horizontal="left" indent="1"/>
    </xf>
    <xf numFmtId="168" fontId="9" fillId="4" borderId="0" xfId="0" applyNumberFormat="1" applyFont="1" applyFill="1" applyBorder="1"/>
    <xf numFmtId="1" fontId="6" fillId="4" borderId="0" xfId="0" applyNumberFormat="1" applyFont="1" applyFill="1" applyBorder="1" applyAlignment="1">
      <alignment horizontal="center"/>
    </xf>
    <xf numFmtId="0" fontId="19" fillId="4" borderId="27" xfId="0" applyFont="1" applyFill="1" applyBorder="1"/>
    <xf numFmtId="1" fontId="6" fillId="4" borderId="24" xfId="0" applyNumberFormat="1" applyFont="1" applyFill="1" applyBorder="1" applyAlignment="1">
      <alignment horizontal="center"/>
    </xf>
    <xf numFmtId="0" fontId="8" fillId="4" borderId="27" xfId="0" applyFont="1" applyFill="1" applyBorder="1" applyAlignment="1">
      <alignment horizontal="left" indent="1"/>
    </xf>
    <xf numFmtId="0" fontId="6" fillId="4" borderId="27" xfId="0" applyFont="1" applyFill="1" applyBorder="1"/>
    <xf numFmtId="0" fontId="8" fillId="4" borderId="28" xfId="0" applyFont="1" applyFill="1" applyBorder="1"/>
    <xf numFmtId="0" fontId="6" fillId="8" borderId="0" xfId="0" applyFont="1" applyFill="1" applyBorder="1" applyAlignment="1">
      <alignment horizontal="centerContinuous" vertical="center"/>
    </xf>
    <xf numFmtId="170" fontId="6" fillId="4" borderId="0" xfId="0" applyNumberFormat="1" applyFont="1" applyFill="1" applyBorder="1" applyAlignment="1">
      <alignment horizontal="right"/>
    </xf>
    <xf numFmtId="169" fontId="6" fillId="4" borderId="1" xfId="3" applyNumberFormat="1" applyFont="1" applyFill="1" applyBorder="1" applyAlignment="1">
      <alignment horizontal="right"/>
    </xf>
    <xf numFmtId="0" fontId="6" fillId="7" borderId="15" xfId="0" applyFont="1" applyFill="1" applyBorder="1" applyAlignment="1">
      <alignment horizontal="centerContinuous" vertical="center"/>
    </xf>
    <xf numFmtId="0" fontId="6" fillId="7" borderId="5" xfId="0" applyFont="1" applyFill="1" applyBorder="1" applyAlignment="1">
      <alignment horizontal="centerContinuous" vertical="center"/>
    </xf>
    <xf numFmtId="0" fontId="8" fillId="0" borderId="0" xfId="0" applyFont="1" applyFill="1" applyBorder="1"/>
    <xf numFmtId="168" fontId="9" fillId="4" borderId="30" xfId="0" applyNumberFormat="1" applyFont="1" applyFill="1" applyBorder="1"/>
    <xf numFmtId="172" fontId="8" fillId="4" borderId="0" xfId="1" applyNumberFormat="1" applyFont="1" applyFill="1" applyBorder="1" applyAlignment="1">
      <alignment horizontal="right"/>
    </xf>
    <xf numFmtId="172" fontId="8" fillId="4" borderId="24" xfId="1" applyNumberFormat="1" applyFont="1" applyFill="1" applyBorder="1" applyAlignment="1">
      <alignment horizontal="right"/>
    </xf>
    <xf numFmtId="0" fontId="11" fillId="8" borderId="0" xfId="0" applyFont="1" applyFill="1" applyBorder="1" applyAlignment="1">
      <alignment horizontal="centerContinuous" vertical="center"/>
    </xf>
    <xf numFmtId="1" fontId="11" fillId="8" borderId="0" xfId="0" applyNumberFormat="1" applyFont="1" applyFill="1" applyBorder="1" applyAlignment="1">
      <alignment horizontal="centerContinuous" vertical="center"/>
    </xf>
    <xf numFmtId="0" fontId="27" fillId="4" borderId="25" xfId="0" applyFont="1" applyFill="1" applyBorder="1"/>
    <xf numFmtId="164" fontId="8" fillId="3" borderId="0" xfId="0" quotePrefix="1" applyNumberFormat="1" applyFont="1" applyFill="1"/>
    <xf numFmtId="168" fontId="9" fillId="2" borderId="0" xfId="0" applyNumberFormat="1" applyFont="1" applyFill="1" applyBorder="1"/>
    <xf numFmtId="169" fontId="8" fillId="2" borderId="0" xfId="0" applyNumberFormat="1" applyFont="1" applyFill="1" applyBorder="1" applyAlignment="1">
      <alignment horizontal="right"/>
    </xf>
    <xf numFmtId="169" fontId="8" fillId="2" borderId="0" xfId="3" applyNumberFormat="1" applyFont="1" applyFill="1" applyBorder="1"/>
    <xf numFmtId="168" fontId="9" fillId="8" borderId="6" xfId="0" applyNumberFormat="1" applyFont="1" applyFill="1" applyBorder="1"/>
    <xf numFmtId="169" fontId="8" fillId="8" borderId="6" xfId="0" applyNumberFormat="1" applyFont="1" applyFill="1" applyBorder="1" applyAlignment="1">
      <alignment horizontal="right"/>
    </xf>
    <xf numFmtId="169" fontId="8" fillId="8" borderId="6" xfId="3" applyNumberFormat="1" applyFont="1" applyFill="1" applyBorder="1"/>
    <xf numFmtId="0" fontId="8" fillId="8" borderId="3" xfId="0" applyFont="1" applyFill="1" applyBorder="1" applyAlignment="1">
      <alignment vertical="center"/>
    </xf>
    <xf numFmtId="0" fontId="8" fillId="8" borderId="8" xfId="0" applyFont="1" applyFill="1" applyBorder="1"/>
    <xf numFmtId="168" fontId="9" fillId="8" borderId="8" xfId="0" applyNumberFormat="1" applyFont="1" applyFill="1" applyBorder="1"/>
    <xf numFmtId="169" fontId="8" fillId="8" borderId="8" xfId="0" applyNumberFormat="1" applyFont="1" applyFill="1" applyBorder="1" applyAlignment="1">
      <alignment horizontal="right"/>
    </xf>
    <xf numFmtId="169" fontId="8" fillId="8" borderId="8" xfId="3" applyNumberFormat="1" applyFont="1" applyFill="1" applyBorder="1"/>
    <xf numFmtId="0" fontId="8" fillId="8" borderId="9" xfId="0" applyFont="1" applyFill="1" applyBorder="1"/>
    <xf numFmtId="0" fontId="7" fillId="2" borderId="0" xfId="0" applyFont="1" applyFill="1" applyBorder="1" applyAlignment="1">
      <alignment horizontal="centerContinuous" vertical="center"/>
    </xf>
    <xf numFmtId="0" fontId="8" fillId="2" borderId="0" xfId="0" applyFont="1" applyFill="1" applyBorder="1" applyAlignment="1">
      <alignment horizontal="centerContinuous"/>
    </xf>
    <xf numFmtId="0" fontId="25" fillId="3" borderId="31" xfId="0" applyFont="1" applyFill="1" applyBorder="1"/>
    <xf numFmtId="0" fontId="28" fillId="3" borderId="32" xfId="0" applyFont="1" applyFill="1" applyBorder="1" applyAlignment="1">
      <alignment horizontal="centerContinuous" vertical="center"/>
    </xf>
    <xf numFmtId="0" fontId="25" fillId="3" borderId="32" xfId="0" applyFont="1" applyFill="1" applyBorder="1" applyAlignment="1">
      <alignment horizontal="centerContinuous"/>
    </xf>
    <xf numFmtId="0" fontId="25" fillId="3" borderId="33" xfId="0" applyFont="1" applyFill="1" applyBorder="1" applyAlignment="1">
      <alignment horizontal="centerContinuous"/>
    </xf>
    <xf numFmtId="0" fontId="7" fillId="8" borderId="0" xfId="0" applyFont="1" applyFill="1" applyBorder="1" applyAlignment="1">
      <alignment horizontal="centerContinuous"/>
    </xf>
    <xf numFmtId="0" fontId="8" fillId="8" borderId="34" xfId="0" applyFont="1" applyFill="1" applyBorder="1" applyProtection="1">
      <protection locked="0"/>
    </xf>
    <xf numFmtId="0" fontId="8" fillId="8" borderId="35" xfId="0" applyFont="1" applyFill="1" applyBorder="1" applyProtection="1">
      <protection locked="0"/>
    </xf>
    <xf numFmtId="0" fontId="8" fillId="8" borderId="36" xfId="0" applyFont="1" applyFill="1" applyBorder="1" applyProtection="1">
      <protection locked="0"/>
    </xf>
    <xf numFmtId="168" fontId="9" fillId="9" borderId="37" xfId="0" applyNumberFormat="1" applyFont="1" applyFill="1" applyBorder="1" applyProtection="1">
      <protection locked="0"/>
    </xf>
    <xf numFmtId="168" fontId="8" fillId="8" borderId="38" xfId="0" applyNumberFormat="1" applyFont="1" applyFill="1" applyBorder="1" applyProtection="1">
      <protection locked="0"/>
    </xf>
    <xf numFmtId="168" fontId="9" fillId="9" borderId="30" xfId="0" applyNumberFormat="1" applyFont="1" applyFill="1" applyBorder="1" applyProtection="1">
      <protection locked="0"/>
    </xf>
    <xf numFmtId="168" fontId="8" fillId="8" borderId="17" xfId="0" applyNumberFormat="1" applyFont="1" applyFill="1" applyBorder="1" applyProtection="1">
      <protection locked="0"/>
    </xf>
    <xf numFmtId="168" fontId="22" fillId="9" borderId="37" xfId="0" applyNumberFormat="1" applyFont="1" applyFill="1" applyBorder="1" applyProtection="1">
      <protection locked="0"/>
    </xf>
    <xf numFmtId="168" fontId="22" fillId="9" borderId="39" xfId="0" applyNumberFormat="1" applyFont="1" applyFill="1" applyBorder="1" applyProtection="1">
      <protection locked="0"/>
    </xf>
    <xf numFmtId="168" fontId="6" fillId="8" borderId="38" xfId="0" applyNumberFormat="1" applyFont="1" applyFill="1" applyBorder="1" applyProtection="1">
      <protection locked="0"/>
    </xf>
    <xf numFmtId="168" fontId="22" fillId="9" borderId="21" xfId="0" applyNumberFormat="1" applyFont="1" applyFill="1" applyBorder="1" applyProtection="1">
      <protection locked="0"/>
    </xf>
    <xf numFmtId="168" fontId="22" fillId="9" borderId="18" xfId="0" applyNumberFormat="1" applyFont="1" applyFill="1" applyBorder="1" applyProtection="1">
      <protection locked="0"/>
    </xf>
    <xf numFmtId="168" fontId="6" fillId="8" borderId="19" xfId="0" applyNumberFormat="1" applyFont="1" applyFill="1" applyBorder="1" applyProtection="1">
      <protection locked="0"/>
    </xf>
    <xf numFmtId="168" fontId="9" fillId="9" borderId="39" xfId="0" applyNumberFormat="1" applyFont="1" applyFill="1" applyBorder="1" applyProtection="1">
      <protection locked="0"/>
    </xf>
    <xf numFmtId="168" fontId="9" fillId="9" borderId="16" xfId="0" applyNumberFormat="1" applyFont="1" applyFill="1" applyBorder="1" applyProtection="1">
      <protection locked="0"/>
    </xf>
    <xf numFmtId="168" fontId="22" fillId="9" borderId="22" xfId="0" applyNumberFormat="1" applyFont="1" applyFill="1" applyBorder="1" applyProtection="1">
      <protection locked="0"/>
    </xf>
    <xf numFmtId="168" fontId="22" fillId="9" borderId="23" xfId="0" applyNumberFormat="1" applyFont="1" applyFill="1" applyBorder="1" applyProtection="1">
      <protection locked="0"/>
    </xf>
    <xf numFmtId="168" fontId="6" fillId="8" borderId="20" xfId="0" applyNumberFormat="1" applyFont="1" applyFill="1" applyBorder="1" applyProtection="1">
      <protection locked="0"/>
    </xf>
    <xf numFmtId="0" fontId="8" fillId="3" borderId="0" xfId="0" applyFont="1" applyFill="1" applyProtection="1"/>
    <xf numFmtId="0" fontId="8" fillId="0" borderId="0" xfId="0" applyFont="1" applyProtection="1"/>
    <xf numFmtId="0" fontId="8" fillId="8" borderId="15" xfId="0" applyFont="1" applyFill="1" applyBorder="1" applyAlignment="1" applyProtection="1">
      <alignment vertical="center"/>
    </xf>
    <xf numFmtId="0" fontId="8" fillId="4" borderId="27" xfId="0" applyFont="1" applyFill="1" applyBorder="1" applyProtection="1"/>
    <xf numFmtId="0" fontId="8" fillId="4" borderId="0" xfId="0" applyFont="1" applyFill="1" applyBorder="1" applyProtection="1"/>
    <xf numFmtId="0" fontId="8" fillId="8" borderId="4" xfId="0" applyFont="1" applyFill="1" applyBorder="1" applyProtection="1"/>
    <xf numFmtId="0" fontId="8" fillId="2" borderId="0" xfId="0" applyFont="1" applyFill="1" applyProtection="1"/>
    <xf numFmtId="0" fontId="8" fillId="5" borderId="15" xfId="0" applyFont="1" applyFill="1" applyBorder="1"/>
    <xf numFmtId="0" fontId="7" fillId="5" borderId="0" xfId="0" applyFont="1" applyFill="1" applyBorder="1" applyAlignment="1">
      <alignment horizontal="centerContinuous" vertical="center"/>
    </xf>
    <xf numFmtId="0" fontId="8" fillId="5" borderId="0" xfId="0" applyFont="1" applyFill="1" applyBorder="1" applyAlignment="1">
      <alignment horizontal="centerContinuous"/>
    </xf>
    <xf numFmtId="0" fontId="8" fillId="5" borderId="4" xfId="0" applyFont="1" applyFill="1" applyBorder="1" applyAlignment="1">
      <alignment horizontal="centerContinuous"/>
    </xf>
    <xf numFmtId="17" fontId="19" fillId="2" borderId="0" xfId="0" quotePrefix="1" applyNumberFormat="1" applyFont="1" applyFill="1" applyAlignment="1">
      <alignment vertical="center"/>
    </xf>
    <xf numFmtId="17" fontId="30" fillId="2" borderId="0" xfId="0" quotePrefix="1" applyNumberFormat="1" applyFont="1" applyFill="1" applyAlignment="1">
      <alignment horizontal="right" vertical="center"/>
    </xf>
    <xf numFmtId="0" fontId="8" fillId="4" borderId="6" xfId="0" applyFont="1" applyFill="1" applyBorder="1" applyAlignment="1">
      <alignment horizontal="center"/>
    </xf>
    <xf numFmtId="165" fontId="8" fillId="4" borderId="6" xfId="0" applyNumberFormat="1" applyFont="1" applyFill="1" applyBorder="1" applyAlignment="1">
      <alignment horizontal="center"/>
    </xf>
    <xf numFmtId="1" fontId="8" fillId="4" borderId="7" xfId="0" applyNumberFormat="1" applyFont="1" applyFill="1" applyBorder="1" applyAlignment="1">
      <alignment horizontal="center"/>
    </xf>
    <xf numFmtId="164" fontId="31" fillId="4" borderId="8" xfId="0" applyNumberFormat="1" applyFont="1" applyFill="1" applyBorder="1" applyAlignment="1">
      <alignment horizontal="centerContinuous"/>
    </xf>
    <xf numFmtId="164" fontId="23" fillId="4" borderId="2" xfId="0" applyNumberFormat="1" applyFont="1" applyFill="1" applyBorder="1" applyAlignment="1">
      <alignment horizontal="center"/>
    </xf>
    <xf numFmtId="0" fontId="23" fillId="4" borderId="2" xfId="0" applyFont="1" applyFill="1" applyBorder="1" applyAlignment="1">
      <alignment horizontal="centerContinuous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3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9" fontId="8" fillId="4" borderId="39" xfId="3" applyNumberFormat="1" applyFont="1" applyFill="1" applyBorder="1"/>
    <xf numFmtId="169" fontId="8" fillId="4" borderId="37" xfId="3" applyNumberFormat="1" applyFont="1" applyFill="1" applyBorder="1"/>
    <xf numFmtId="169" fontId="8" fillId="4" borderId="40" xfId="3" applyNumberFormat="1" applyFont="1" applyFill="1" applyBorder="1"/>
    <xf numFmtId="0" fontId="0" fillId="8" borderId="0" xfId="0" applyFill="1"/>
    <xf numFmtId="0" fontId="0" fillId="8" borderId="0" xfId="0" applyFill="1" applyBorder="1"/>
    <xf numFmtId="0" fontId="33" fillId="8" borderId="0" xfId="0" applyFont="1" applyFill="1" applyAlignment="1">
      <alignment horizontal="centerContinuous"/>
    </xf>
    <xf numFmtId="0" fontId="34" fillId="8" borderId="0" xfId="0" applyFont="1" applyFill="1" applyAlignment="1">
      <alignment horizontal="centerContinuous"/>
    </xf>
    <xf numFmtId="0" fontId="0" fillId="8" borderId="0" xfId="0" applyFill="1" applyAlignment="1">
      <alignment horizontal="center"/>
    </xf>
    <xf numFmtId="1" fontId="0" fillId="8" borderId="0" xfId="0" applyNumberFormat="1" applyFill="1" applyAlignment="1">
      <alignment horizontal="center"/>
    </xf>
    <xf numFmtId="0" fontId="32" fillId="8" borderId="0" xfId="0" applyFont="1" applyFill="1"/>
    <xf numFmtId="0" fontId="0" fillId="8" borderId="0" xfId="0" applyFill="1" applyAlignment="1">
      <alignment horizontal="left" indent="1"/>
    </xf>
    <xf numFmtId="169" fontId="8" fillId="8" borderId="0" xfId="3" applyNumberFormat="1" applyFont="1" applyFill="1" applyBorder="1"/>
    <xf numFmtId="0" fontId="0" fillId="8" borderId="4" xfId="0" applyFill="1" applyBorder="1"/>
    <xf numFmtId="169" fontId="8" fillId="4" borderId="38" xfId="3" applyNumberFormat="1" applyFont="1" applyFill="1" applyBorder="1"/>
    <xf numFmtId="169" fontId="8" fillId="4" borderId="21" xfId="3" applyNumberFormat="1" applyFont="1" applyFill="1" applyBorder="1"/>
    <xf numFmtId="169" fontId="8" fillId="4" borderId="41" xfId="3" applyNumberFormat="1" applyFont="1" applyFill="1" applyBorder="1"/>
    <xf numFmtId="0" fontId="37" fillId="3" borderId="0" xfId="0" applyFont="1" applyFill="1"/>
    <xf numFmtId="0" fontId="37" fillId="0" borderId="0" xfId="0" applyFont="1"/>
    <xf numFmtId="0" fontId="37" fillId="8" borderId="0" xfId="0" applyFont="1" applyFill="1"/>
    <xf numFmtId="0" fontId="37" fillId="8" borderId="0" xfId="0" applyFont="1" applyFill="1" applyAlignment="1">
      <alignment horizontal="left" indent="1"/>
    </xf>
    <xf numFmtId="9" fontId="37" fillId="4" borderId="35" xfId="0" applyNumberFormat="1" applyFont="1" applyFill="1" applyBorder="1" applyAlignment="1">
      <alignment horizontal="centerContinuous"/>
    </xf>
    <xf numFmtId="0" fontId="37" fillId="4" borderId="35" xfId="0" applyFont="1" applyFill="1" applyBorder="1" applyAlignment="1">
      <alignment horizontal="centerContinuous"/>
    </xf>
    <xf numFmtId="0" fontId="37" fillId="4" borderId="42" xfId="0" applyFont="1" applyFill="1" applyBorder="1" applyAlignment="1">
      <alignment horizontal="centerContinuous"/>
    </xf>
    <xf numFmtId="0" fontId="37" fillId="3" borderId="0" xfId="0" applyFont="1" applyFill="1" applyAlignment="1">
      <alignment horizontal="center"/>
    </xf>
    <xf numFmtId="169" fontId="8" fillId="4" borderId="22" xfId="3" applyNumberFormat="1" applyFont="1" applyFill="1" applyBorder="1"/>
    <xf numFmtId="169" fontId="8" fillId="4" borderId="23" xfId="3" applyNumberFormat="1" applyFont="1" applyFill="1" applyBorder="1"/>
    <xf numFmtId="169" fontId="8" fillId="4" borderId="43" xfId="3" applyNumberFormat="1" applyFont="1" applyFill="1" applyBorder="1"/>
    <xf numFmtId="169" fontId="8" fillId="4" borderId="20" xfId="3" applyNumberFormat="1" applyFont="1" applyFill="1" applyBorder="1"/>
    <xf numFmtId="9" fontId="37" fillId="4" borderId="36" xfId="0" applyNumberFormat="1" applyFont="1" applyFill="1" applyBorder="1" applyAlignment="1">
      <alignment horizontal="centerContinuous"/>
    </xf>
    <xf numFmtId="0" fontId="37" fillId="4" borderId="36" xfId="0" applyFont="1" applyFill="1" applyBorder="1" applyAlignment="1">
      <alignment horizontal="centerContinuous"/>
    </xf>
    <xf numFmtId="0" fontId="37" fillId="4" borderId="44" xfId="0" applyFont="1" applyFill="1" applyBorder="1" applyAlignment="1">
      <alignment horizontal="centerContinuous"/>
    </xf>
    <xf numFmtId="9" fontId="8" fillId="4" borderId="0" xfId="3" applyFont="1" applyFill="1" applyBorder="1" applyAlignment="1">
      <alignment horizontal="right"/>
    </xf>
    <xf numFmtId="9" fontId="8" fillId="4" borderId="24" xfId="3" applyFont="1" applyFill="1" applyBorder="1" applyAlignment="1">
      <alignment horizontal="right"/>
    </xf>
    <xf numFmtId="9" fontId="6" fillId="4" borderId="0" xfId="3" applyFont="1" applyFill="1" applyBorder="1" applyAlignment="1">
      <alignment horizontal="right"/>
    </xf>
    <xf numFmtId="0" fontId="35" fillId="8" borderId="0" xfId="0" applyFont="1" applyFill="1" applyAlignment="1">
      <alignment horizontal="left" indent="1"/>
    </xf>
    <xf numFmtId="0" fontId="26" fillId="8" borderId="0" xfId="0" applyFont="1" applyFill="1" applyAlignment="1">
      <alignment horizontal="left" indent="1"/>
    </xf>
    <xf numFmtId="0" fontId="32" fillId="8" borderId="0" xfId="0" applyFont="1" applyFill="1" applyAlignment="1">
      <alignment horizontal="left" indent="1"/>
    </xf>
    <xf numFmtId="0" fontId="37" fillId="8" borderId="0" xfId="0" applyFont="1" applyFill="1" applyBorder="1"/>
    <xf numFmtId="169" fontId="8" fillId="4" borderId="29" xfId="3" applyNumberFormat="1" applyFont="1" applyFill="1" applyBorder="1" applyAlignment="1">
      <alignment horizontal="right"/>
    </xf>
    <xf numFmtId="0" fontId="8" fillId="4" borderId="27" xfId="0" applyFont="1" applyFill="1" applyBorder="1" applyAlignment="1">
      <alignment horizontal="left" vertical="center" indent="2"/>
    </xf>
    <xf numFmtId="0" fontId="6" fillId="7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7" borderId="3" xfId="0" applyFont="1" applyFill="1" applyBorder="1" applyAlignment="1">
      <alignment vertical="center"/>
    </xf>
    <xf numFmtId="0" fontId="8" fillId="7" borderId="8" xfId="0" applyFont="1" applyFill="1" applyBorder="1" applyAlignment="1">
      <alignment horizontal="centerContinuous" vertical="center"/>
    </xf>
    <xf numFmtId="0" fontId="8" fillId="7" borderId="9" xfId="0" applyFont="1" applyFill="1" applyBorder="1" applyAlignment="1">
      <alignment horizontal="centerContinuous" vertical="center"/>
    </xf>
    <xf numFmtId="0" fontId="8" fillId="7" borderId="0" xfId="0" applyFont="1" applyFill="1" applyBorder="1" applyAlignment="1">
      <alignment horizontal="centerContinuous" vertical="center"/>
    </xf>
    <xf numFmtId="0" fontId="8" fillId="7" borderId="4" xfId="0" applyFont="1" applyFill="1" applyBorder="1" applyAlignment="1">
      <alignment horizontal="centerContinuous" vertical="center"/>
    </xf>
    <xf numFmtId="0" fontId="3" fillId="7" borderId="0" xfId="0" applyFont="1" applyFill="1" applyBorder="1" applyAlignment="1">
      <alignment horizontal="left" vertical="center"/>
    </xf>
    <xf numFmtId="0" fontId="8" fillId="7" borderId="6" xfId="0" applyFont="1" applyFill="1" applyBorder="1" applyAlignment="1">
      <alignment vertical="center"/>
    </xf>
    <xf numFmtId="0" fontId="8" fillId="7" borderId="7" xfId="0" applyFont="1" applyFill="1" applyBorder="1" applyAlignment="1">
      <alignment vertical="center"/>
    </xf>
    <xf numFmtId="0" fontId="24" fillId="4" borderId="3" xfId="0" applyFont="1" applyFill="1" applyBorder="1" applyAlignment="1">
      <alignment vertical="center"/>
    </xf>
    <xf numFmtId="0" fontId="8" fillId="4" borderId="45" xfId="0" applyFont="1" applyFill="1" applyBorder="1" applyAlignment="1">
      <alignment vertical="center"/>
    </xf>
    <xf numFmtId="1" fontId="6" fillId="4" borderId="45" xfId="0" applyNumberFormat="1" applyFont="1" applyFill="1" applyBorder="1" applyAlignment="1">
      <alignment horizontal="center" vertical="center"/>
    </xf>
    <xf numFmtId="1" fontId="8" fillId="4" borderId="45" xfId="0" applyNumberFormat="1" applyFont="1" applyFill="1" applyBorder="1" applyAlignment="1">
      <alignment horizontal="center" vertical="center"/>
    </xf>
    <xf numFmtId="1" fontId="8" fillId="4" borderId="46" xfId="0" applyNumberFormat="1" applyFont="1" applyFill="1" applyBorder="1" applyAlignment="1">
      <alignment horizontal="center" vertical="center"/>
    </xf>
    <xf numFmtId="169" fontId="8" fillId="7" borderId="0" xfId="0" applyNumberFormat="1" applyFont="1" applyFill="1" applyBorder="1" applyAlignment="1">
      <alignment horizontal="right" vertical="center"/>
    </xf>
    <xf numFmtId="169" fontId="8" fillId="8" borderId="37" xfId="3" applyNumberFormat="1" applyFont="1" applyFill="1" applyBorder="1" applyAlignment="1" applyProtection="1">
      <alignment vertical="center"/>
      <protection locked="0"/>
    </xf>
    <xf numFmtId="169" fontId="8" fillId="8" borderId="39" xfId="3" applyNumberFormat="1" applyFont="1" applyFill="1" applyBorder="1" applyAlignment="1" applyProtection="1">
      <alignment vertical="center"/>
      <protection locked="0"/>
    </xf>
    <xf numFmtId="169" fontId="8" fillId="8" borderId="38" xfId="3" applyNumberFormat="1" applyFont="1" applyFill="1" applyBorder="1" applyAlignment="1" applyProtection="1">
      <alignment vertical="center"/>
      <protection locked="0"/>
    </xf>
    <xf numFmtId="169" fontId="8" fillId="9" borderId="38" xfId="3" applyNumberFormat="1" applyFont="1" applyFill="1" applyBorder="1" applyAlignment="1" applyProtection="1">
      <alignment vertical="center"/>
      <protection locked="0"/>
    </xf>
    <xf numFmtId="169" fontId="8" fillId="9" borderId="40" xfId="3" applyNumberFormat="1" applyFont="1" applyFill="1" applyBorder="1" applyAlignment="1" applyProtection="1">
      <alignment vertical="center"/>
      <protection locked="0"/>
    </xf>
    <xf numFmtId="0" fontId="8" fillId="7" borderId="0" xfId="0" applyFont="1" applyFill="1" applyBorder="1" applyAlignment="1">
      <alignment vertical="center"/>
    </xf>
    <xf numFmtId="0" fontId="8" fillId="7" borderId="0" xfId="0" applyFont="1" applyFill="1" applyBorder="1" applyAlignment="1">
      <alignment horizontal="center" vertical="center"/>
    </xf>
    <xf numFmtId="169" fontId="8" fillId="8" borderId="30" xfId="3" applyNumberFormat="1" applyFont="1" applyFill="1" applyBorder="1" applyAlignment="1" applyProtection="1">
      <alignment vertical="center"/>
      <protection locked="0"/>
    </xf>
    <xf numFmtId="169" fontId="8" fillId="8" borderId="16" xfId="3" applyNumberFormat="1" applyFont="1" applyFill="1" applyBorder="1" applyAlignment="1" applyProtection="1">
      <alignment vertical="center"/>
      <protection locked="0"/>
    </xf>
    <xf numFmtId="169" fontId="8" fillId="8" borderId="17" xfId="3" applyNumberFormat="1" applyFont="1" applyFill="1" applyBorder="1" applyAlignment="1" applyProtection="1">
      <alignment vertical="center"/>
      <protection locked="0"/>
    </xf>
    <xf numFmtId="169" fontId="8" fillId="9" borderId="17" xfId="3" applyNumberFormat="1" applyFont="1" applyFill="1" applyBorder="1" applyAlignment="1" applyProtection="1">
      <alignment vertical="center"/>
      <protection locked="0"/>
    </xf>
    <xf numFmtId="169" fontId="8" fillId="9" borderId="47" xfId="3" applyNumberFormat="1" applyFont="1" applyFill="1" applyBorder="1" applyAlignment="1" applyProtection="1">
      <alignment vertical="center"/>
      <protection locked="0"/>
    </xf>
    <xf numFmtId="0" fontId="6" fillId="7" borderId="6" xfId="0" applyFont="1" applyFill="1" applyBorder="1" applyAlignment="1">
      <alignment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Continuous" vertical="center"/>
    </xf>
    <xf numFmtId="9" fontId="3" fillId="8" borderId="48" xfId="3" applyNumberFormat="1" applyFont="1" applyFill="1" applyBorder="1" applyAlignment="1" applyProtection="1">
      <alignment vertical="center"/>
      <protection locked="0"/>
    </xf>
    <xf numFmtId="169" fontId="3" fillId="7" borderId="6" xfId="0" applyNumberFormat="1" applyFont="1" applyFill="1" applyBorder="1" applyAlignment="1">
      <alignment horizontal="left" vertical="center"/>
    </xf>
    <xf numFmtId="169" fontId="8" fillId="7" borderId="6" xfId="0" applyNumberFormat="1" applyFont="1" applyFill="1" applyBorder="1" applyAlignment="1">
      <alignment horizontal="right" vertical="center"/>
    </xf>
    <xf numFmtId="169" fontId="8" fillId="8" borderId="49" xfId="3" applyNumberFormat="1" applyFont="1" applyFill="1" applyBorder="1" applyAlignment="1" applyProtection="1">
      <alignment vertical="center"/>
      <protection locked="0"/>
    </xf>
    <xf numFmtId="169" fontId="8" fillId="8" borderId="50" xfId="3" applyNumberFormat="1" applyFont="1" applyFill="1" applyBorder="1" applyAlignment="1" applyProtection="1">
      <alignment vertical="center"/>
      <protection locked="0"/>
    </xf>
    <xf numFmtId="169" fontId="8" fillId="8" borderId="51" xfId="3" applyNumberFormat="1" applyFont="1" applyFill="1" applyBorder="1" applyAlignment="1" applyProtection="1">
      <alignment vertical="center"/>
      <protection locked="0"/>
    </xf>
    <xf numFmtId="169" fontId="8" fillId="9" borderId="51" xfId="3" applyNumberFormat="1" applyFont="1" applyFill="1" applyBorder="1" applyAlignment="1" applyProtection="1">
      <alignment vertical="center"/>
      <protection locked="0"/>
    </xf>
    <xf numFmtId="169" fontId="8" fillId="9" borderId="52" xfId="3" applyNumberFormat="1" applyFont="1" applyFill="1" applyBorder="1" applyAlignment="1" applyProtection="1">
      <alignment vertical="center"/>
      <protection locked="0"/>
    </xf>
    <xf numFmtId="0" fontId="24" fillId="4" borderId="53" xfId="0" applyFont="1" applyFill="1" applyBorder="1" applyAlignment="1">
      <alignment vertical="center"/>
    </xf>
    <xf numFmtId="164" fontId="17" fillId="4" borderId="45" xfId="0" applyNumberFormat="1" applyFont="1" applyFill="1" applyBorder="1" applyAlignment="1">
      <alignment horizontal="centerContinuous" vertical="center"/>
    </xf>
    <xf numFmtId="0" fontId="8" fillId="7" borderId="0" xfId="0" applyFont="1" applyFill="1" applyAlignment="1">
      <alignment vertical="center"/>
    </xf>
    <xf numFmtId="169" fontId="8" fillId="4" borderId="34" xfId="0" applyNumberFormat="1" applyFont="1" applyFill="1" applyBorder="1" applyAlignment="1">
      <alignment horizontal="right" vertical="center"/>
    </xf>
    <xf numFmtId="169" fontId="8" fillId="4" borderId="36" xfId="0" applyNumberFormat="1" applyFont="1" applyFill="1" applyBorder="1" applyAlignment="1">
      <alignment horizontal="right" vertical="center"/>
    </xf>
    <xf numFmtId="169" fontId="8" fillId="8" borderId="23" xfId="3" applyNumberFormat="1" applyFont="1" applyFill="1" applyBorder="1" applyAlignment="1" applyProtection="1">
      <alignment vertical="center"/>
      <protection locked="0"/>
    </xf>
    <xf numFmtId="169" fontId="8" fillId="9" borderId="20" xfId="3" applyNumberFormat="1" applyFont="1" applyFill="1" applyBorder="1" applyAlignment="1" applyProtection="1">
      <alignment vertical="center"/>
      <protection locked="0"/>
    </xf>
    <xf numFmtId="169" fontId="8" fillId="9" borderId="43" xfId="3" applyNumberFormat="1" applyFont="1" applyFill="1" applyBorder="1" applyAlignment="1" applyProtection="1">
      <alignment vertical="center"/>
      <protection locked="0"/>
    </xf>
    <xf numFmtId="0" fontId="6" fillId="7" borderId="15" xfId="0" applyFont="1" applyFill="1" applyBorder="1" applyAlignment="1">
      <alignment vertical="center"/>
    </xf>
    <xf numFmtId="168" fontId="9" fillId="7" borderId="0" xfId="0" applyNumberFormat="1" applyFont="1" applyFill="1" applyBorder="1" applyAlignment="1">
      <alignment vertical="center"/>
    </xf>
    <xf numFmtId="168" fontId="6" fillId="4" borderId="37" xfId="0" applyNumberFormat="1" applyFont="1" applyFill="1" applyBorder="1" applyAlignment="1">
      <alignment vertical="center"/>
    </xf>
    <xf numFmtId="168" fontId="6" fillId="4" borderId="39" xfId="0" applyNumberFormat="1" applyFont="1" applyFill="1" applyBorder="1" applyAlignment="1">
      <alignment vertical="center"/>
    </xf>
    <xf numFmtId="168" fontId="6" fillId="4" borderId="38" xfId="0" applyNumberFormat="1" applyFont="1" applyFill="1" applyBorder="1" applyAlignment="1">
      <alignment vertical="center"/>
    </xf>
    <xf numFmtId="168" fontId="6" fillId="4" borderId="4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left" vertical="center"/>
    </xf>
    <xf numFmtId="168" fontId="8" fillId="4" borderId="39" xfId="0" applyNumberFormat="1" applyFont="1" applyFill="1" applyBorder="1" applyAlignment="1">
      <alignment vertical="center"/>
    </xf>
    <xf numFmtId="168" fontId="8" fillId="4" borderId="38" xfId="0" applyNumberFormat="1" applyFont="1" applyFill="1" applyBorder="1" applyAlignment="1">
      <alignment vertical="center"/>
    </xf>
    <xf numFmtId="168" fontId="8" fillId="4" borderId="40" xfId="0" applyNumberFormat="1" applyFont="1" applyFill="1" applyBorder="1" applyAlignment="1">
      <alignment vertical="center"/>
    </xf>
    <xf numFmtId="168" fontId="8" fillId="7" borderId="0" xfId="0" applyNumberFormat="1" applyFont="1" applyFill="1" applyBorder="1" applyAlignment="1">
      <alignment vertical="center"/>
    </xf>
    <xf numFmtId="169" fontId="8" fillId="4" borderId="35" xfId="0" applyNumberFormat="1" applyFont="1" applyFill="1" applyBorder="1" applyAlignment="1">
      <alignment horizontal="right" vertical="center"/>
    </xf>
    <xf numFmtId="168" fontId="9" fillId="7" borderId="6" xfId="0" applyNumberFormat="1" applyFont="1" applyFill="1" applyBorder="1" applyAlignment="1">
      <alignment vertical="center"/>
    </xf>
    <xf numFmtId="168" fontId="6" fillId="4" borderId="49" xfId="0" applyNumberFormat="1" applyFont="1" applyFill="1" applyBorder="1" applyAlignment="1">
      <alignment vertical="center"/>
    </xf>
    <xf numFmtId="168" fontId="6" fillId="4" borderId="50" xfId="0" applyNumberFormat="1" applyFont="1" applyFill="1" applyBorder="1" applyAlignment="1">
      <alignment vertical="center"/>
    </xf>
    <xf numFmtId="168" fontId="6" fillId="4" borderId="51" xfId="0" applyNumberFormat="1" applyFont="1" applyFill="1" applyBorder="1" applyAlignment="1">
      <alignment vertical="center"/>
    </xf>
    <xf numFmtId="168" fontId="6" fillId="4" borderId="52" xfId="0" applyNumberFormat="1" applyFont="1" applyFill="1" applyBorder="1" applyAlignment="1">
      <alignment vertical="center"/>
    </xf>
    <xf numFmtId="0" fontId="8" fillId="7" borderId="8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168" fontId="9" fillId="7" borderId="8" xfId="0" applyNumberFormat="1" applyFont="1" applyFill="1" applyBorder="1" applyAlignment="1">
      <alignment vertical="center"/>
    </xf>
    <xf numFmtId="168" fontId="6" fillId="7" borderId="8" xfId="0" applyNumberFormat="1" applyFont="1" applyFill="1" applyBorder="1" applyAlignment="1">
      <alignment vertical="center"/>
    </xf>
    <xf numFmtId="168" fontId="6" fillId="7" borderId="0" xfId="0" applyNumberFormat="1" applyFont="1" applyFill="1" applyBorder="1" applyAlignment="1">
      <alignment vertical="center"/>
    </xf>
    <xf numFmtId="168" fontId="6" fillId="7" borderId="6" xfId="0" applyNumberFormat="1" applyFont="1" applyFill="1" applyBorder="1" applyAlignment="1">
      <alignment vertical="center"/>
    </xf>
    <xf numFmtId="0" fontId="24" fillId="4" borderId="31" xfId="0" applyFont="1" applyFill="1" applyBorder="1" applyAlignment="1">
      <alignment vertical="center"/>
    </xf>
    <xf numFmtId="0" fontId="8" fillId="4" borderId="32" xfId="0" applyFont="1" applyFill="1" applyBorder="1" applyAlignment="1">
      <alignment vertical="center"/>
    </xf>
    <xf numFmtId="164" fontId="17" fillId="4" borderId="32" xfId="0" applyNumberFormat="1" applyFont="1" applyFill="1" applyBorder="1" applyAlignment="1">
      <alignment horizontal="centerContinuous" vertical="center"/>
    </xf>
    <xf numFmtId="1" fontId="8" fillId="4" borderId="32" xfId="0" applyNumberFormat="1" applyFont="1" applyFill="1" applyBorder="1" applyAlignment="1">
      <alignment horizontal="center" vertical="center"/>
    </xf>
    <xf numFmtId="1" fontId="8" fillId="4" borderId="33" xfId="0" applyNumberFormat="1" applyFont="1" applyFill="1" applyBorder="1" applyAlignment="1">
      <alignment horizontal="center" vertical="center"/>
    </xf>
    <xf numFmtId="169" fontId="8" fillId="9" borderId="39" xfId="3" applyNumberFormat="1" applyFont="1" applyFill="1" applyBorder="1" applyAlignment="1" applyProtection="1">
      <alignment vertical="center"/>
      <protection locked="0"/>
    </xf>
    <xf numFmtId="0" fontId="41" fillId="7" borderId="4" xfId="0" applyFont="1" applyFill="1" applyBorder="1" applyAlignment="1">
      <alignment vertical="center"/>
    </xf>
    <xf numFmtId="169" fontId="8" fillId="9" borderId="23" xfId="3" applyNumberFormat="1" applyFont="1" applyFill="1" applyBorder="1" applyAlignment="1" applyProtection="1">
      <alignment vertical="center"/>
      <protection locked="0"/>
    </xf>
    <xf numFmtId="169" fontId="8" fillId="9" borderId="41" xfId="3" applyNumberFormat="1" applyFont="1" applyFill="1" applyBorder="1" applyAlignment="1" applyProtection="1">
      <alignment vertical="center"/>
      <protection locked="0"/>
    </xf>
    <xf numFmtId="168" fontId="8" fillId="4" borderId="37" xfId="0" applyNumberFormat="1" applyFont="1" applyFill="1" applyBorder="1" applyAlignment="1">
      <alignment vertical="center"/>
    </xf>
    <xf numFmtId="168" fontId="22" fillId="7" borderId="0" xfId="0" applyNumberFormat="1" applyFont="1" applyFill="1" applyBorder="1" applyAlignment="1">
      <alignment vertical="center"/>
    </xf>
    <xf numFmtId="168" fontId="6" fillId="4" borderId="21" xfId="0" applyNumberFormat="1" applyFont="1" applyFill="1" applyBorder="1" applyAlignment="1">
      <alignment vertical="center"/>
    </xf>
    <xf numFmtId="168" fontId="6" fillId="4" borderId="18" xfId="0" applyNumberFormat="1" applyFont="1" applyFill="1" applyBorder="1" applyAlignment="1">
      <alignment vertical="center"/>
    </xf>
    <xf numFmtId="168" fontId="6" fillId="4" borderId="19" xfId="0" applyNumberFormat="1" applyFont="1" applyFill="1" applyBorder="1" applyAlignment="1">
      <alignment vertical="center"/>
    </xf>
    <xf numFmtId="0" fontId="19" fillId="4" borderId="31" xfId="0" applyFont="1" applyFill="1" applyBorder="1" applyAlignment="1">
      <alignment vertical="center"/>
    </xf>
    <xf numFmtId="169" fontId="8" fillId="4" borderId="37" xfId="0" applyNumberFormat="1" applyFont="1" applyFill="1" applyBorder="1" applyAlignment="1">
      <alignment horizontal="right" vertical="center"/>
    </xf>
    <xf numFmtId="169" fontId="8" fillId="4" borderId="0" xfId="0" applyNumberFormat="1" applyFont="1" applyFill="1" applyBorder="1" applyAlignment="1">
      <alignment horizontal="right" vertical="center"/>
    </xf>
    <xf numFmtId="169" fontId="8" fillId="4" borderId="18" xfId="3" applyNumberFormat="1" applyFont="1" applyFill="1" applyBorder="1" applyAlignment="1">
      <alignment vertical="center"/>
    </xf>
    <xf numFmtId="169" fontId="8" fillId="4" borderId="19" xfId="3" applyNumberFormat="1" applyFont="1" applyFill="1" applyBorder="1" applyAlignment="1">
      <alignment vertical="center"/>
    </xf>
    <xf numFmtId="168" fontId="6" fillId="4" borderId="30" xfId="0" applyNumberFormat="1" applyFont="1" applyFill="1" applyBorder="1" applyAlignment="1">
      <alignment vertical="center"/>
    </xf>
    <xf numFmtId="168" fontId="6" fillId="4" borderId="16" xfId="0" applyNumberFormat="1" applyFont="1" applyFill="1" applyBorder="1" applyAlignment="1">
      <alignment vertical="center"/>
    </xf>
    <xf numFmtId="168" fontId="6" fillId="4" borderId="17" xfId="0" applyNumberFormat="1" applyFont="1" applyFill="1" applyBorder="1" applyAlignment="1">
      <alignment vertical="center"/>
    </xf>
    <xf numFmtId="168" fontId="6" fillId="4" borderId="47" xfId="0" applyNumberFormat="1" applyFont="1" applyFill="1" applyBorder="1" applyAlignment="1">
      <alignment vertical="center"/>
    </xf>
    <xf numFmtId="168" fontId="3" fillId="4" borderId="21" xfId="0" applyNumberFormat="1" applyFont="1" applyFill="1" applyBorder="1" applyAlignment="1">
      <alignment horizontal="right" vertical="center"/>
    </xf>
    <xf numFmtId="169" fontId="3" fillId="4" borderId="18" xfId="3" applyNumberFormat="1" applyFont="1" applyFill="1" applyBorder="1" applyAlignment="1">
      <alignment vertical="center"/>
    </xf>
    <xf numFmtId="169" fontId="3" fillId="4" borderId="19" xfId="3" applyNumberFormat="1" applyFont="1" applyFill="1" applyBorder="1" applyAlignment="1">
      <alignment vertical="center"/>
    </xf>
    <xf numFmtId="169" fontId="3" fillId="4" borderId="41" xfId="3" applyNumberFormat="1" applyFont="1" applyFill="1" applyBorder="1" applyAlignment="1">
      <alignment vertical="center"/>
    </xf>
    <xf numFmtId="168" fontId="6" fillId="7" borderId="7" xfId="0" applyNumberFormat="1" applyFont="1" applyFill="1" applyBorder="1" applyAlignment="1">
      <alignment vertical="center"/>
    </xf>
    <xf numFmtId="168" fontId="8" fillId="4" borderId="37" xfId="0" applyNumberFormat="1" applyFont="1" applyFill="1" applyBorder="1" applyAlignment="1">
      <alignment horizontal="right" vertical="center"/>
    </xf>
    <xf numFmtId="168" fontId="6" fillId="4" borderId="30" xfId="0" applyNumberFormat="1" applyFont="1" applyFill="1" applyBorder="1" applyAlignment="1">
      <alignment horizontal="right" vertical="center"/>
    </xf>
    <xf numFmtId="169" fontId="3" fillId="4" borderId="21" xfId="3" applyNumberFormat="1" applyFont="1" applyFill="1" applyBorder="1" applyAlignment="1">
      <alignment horizontal="right" vertical="center"/>
    </xf>
    <xf numFmtId="169" fontId="3" fillId="4" borderId="18" xfId="3" applyNumberFormat="1" applyFont="1" applyFill="1" applyBorder="1" applyAlignment="1">
      <alignment horizontal="right" vertical="center"/>
    </xf>
    <xf numFmtId="169" fontId="3" fillId="4" borderId="19" xfId="3" applyNumberFormat="1" applyFont="1" applyFill="1" applyBorder="1" applyAlignment="1">
      <alignment horizontal="right" vertical="center"/>
    </xf>
    <xf numFmtId="171" fontId="8" fillId="4" borderId="39" xfId="0" applyNumberFormat="1" applyFont="1" applyFill="1" applyBorder="1" applyAlignment="1">
      <alignment vertical="center"/>
    </xf>
    <xf numFmtId="171" fontId="8" fillId="4" borderId="38" xfId="0" applyNumberFormat="1" applyFont="1" applyFill="1" applyBorder="1" applyAlignment="1">
      <alignment vertical="center"/>
    </xf>
    <xf numFmtId="171" fontId="8" fillId="4" borderId="40" xfId="0" applyNumberFormat="1" applyFont="1" applyFill="1" applyBorder="1" applyAlignment="1">
      <alignment vertical="center"/>
    </xf>
    <xf numFmtId="0" fontId="24" fillId="7" borderId="15" xfId="0" applyFont="1" applyFill="1" applyBorder="1" applyAlignment="1">
      <alignment vertical="center"/>
    </xf>
    <xf numFmtId="164" fontId="17" fillId="7" borderId="0" xfId="0" applyNumberFormat="1" applyFont="1" applyFill="1" applyBorder="1" applyAlignment="1">
      <alignment horizontal="centerContinuous" vertical="center"/>
    </xf>
    <xf numFmtId="1" fontId="6" fillId="7" borderId="0" xfId="0" applyNumberFormat="1" applyFont="1" applyFill="1" applyBorder="1" applyAlignment="1">
      <alignment horizontal="center" vertical="center"/>
    </xf>
    <xf numFmtId="1" fontId="6" fillId="7" borderId="4" xfId="0" applyNumberFormat="1" applyFont="1" applyFill="1" applyBorder="1" applyAlignment="1">
      <alignment horizontal="center" vertical="center"/>
    </xf>
    <xf numFmtId="168" fontId="8" fillId="7" borderId="4" xfId="0" applyNumberFormat="1" applyFont="1" applyFill="1" applyBorder="1" applyAlignment="1">
      <alignment vertical="center"/>
    </xf>
    <xf numFmtId="168" fontId="6" fillId="7" borderId="4" xfId="0" applyNumberFormat="1" applyFont="1" applyFill="1" applyBorder="1" applyAlignment="1">
      <alignment vertical="center"/>
    </xf>
    <xf numFmtId="0" fontId="3" fillId="7" borderId="6" xfId="0" applyFont="1" applyFill="1" applyBorder="1" applyAlignment="1">
      <alignment horizontal="left" vertical="center"/>
    </xf>
    <xf numFmtId="169" fontId="3" fillId="4" borderId="49" xfId="3" applyNumberFormat="1" applyFont="1" applyFill="1" applyBorder="1" applyAlignment="1">
      <alignment horizontal="right" vertical="center"/>
    </xf>
    <xf numFmtId="169" fontId="3" fillId="4" borderId="50" xfId="3" applyNumberFormat="1" applyFont="1" applyFill="1" applyBorder="1" applyAlignment="1">
      <alignment horizontal="right" vertical="center"/>
    </xf>
    <xf numFmtId="169" fontId="3" fillId="4" borderId="51" xfId="3" applyNumberFormat="1" applyFont="1" applyFill="1" applyBorder="1" applyAlignment="1">
      <alignment horizontal="right" vertical="center"/>
    </xf>
    <xf numFmtId="169" fontId="3" fillId="4" borderId="52" xfId="3" applyNumberFormat="1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9" fontId="8" fillId="0" borderId="0" xfId="0" applyNumberFormat="1" applyFont="1" applyAlignment="1">
      <alignment vertical="center"/>
    </xf>
    <xf numFmtId="10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168" fontId="8" fillId="4" borderId="22" xfId="0" applyNumberFormat="1" applyFont="1" applyFill="1" applyBorder="1" applyAlignment="1">
      <alignment horizontal="right" vertical="center"/>
    </xf>
    <xf numFmtId="168" fontId="8" fillId="4" borderId="20" xfId="0" applyNumberFormat="1" applyFont="1" applyFill="1" applyBorder="1" applyAlignment="1">
      <alignment horizontal="right" vertical="center"/>
    </xf>
    <xf numFmtId="168" fontId="18" fillId="3" borderId="22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8" fontId="8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168" fontId="18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168" fontId="8" fillId="0" borderId="0" xfId="0" applyNumberFormat="1" applyFont="1" applyAlignment="1">
      <alignment vertical="center"/>
    </xf>
    <xf numFmtId="168" fontId="25" fillId="3" borderId="22" xfId="0" applyNumberFormat="1" applyFont="1" applyFill="1" applyBorder="1" applyAlignment="1">
      <alignment horizontal="center" vertical="center"/>
    </xf>
    <xf numFmtId="168" fontId="25" fillId="3" borderId="0" xfId="0" applyNumberFormat="1" applyFont="1" applyFill="1" applyBorder="1" applyAlignment="1">
      <alignment horizontal="center" vertical="center"/>
    </xf>
    <xf numFmtId="168" fontId="25" fillId="0" borderId="0" xfId="0" applyNumberFormat="1" applyFont="1" applyFill="1" applyBorder="1" applyAlignment="1">
      <alignment horizontal="center" vertical="center"/>
    </xf>
    <xf numFmtId="0" fontId="20" fillId="3" borderId="0" xfId="2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>
      <alignment horizontal="left" vertical="center" indent="1"/>
    </xf>
    <xf numFmtId="168" fontId="8" fillId="4" borderId="39" xfId="0" applyNumberFormat="1" applyFont="1" applyFill="1" applyBorder="1" applyAlignment="1">
      <alignment horizontal="right" vertical="center"/>
    </xf>
    <xf numFmtId="168" fontId="8" fillId="4" borderId="38" xfId="0" applyNumberFormat="1" applyFont="1" applyFill="1" applyBorder="1" applyAlignment="1">
      <alignment horizontal="right" vertical="center"/>
    </xf>
    <xf numFmtId="168" fontId="8" fillId="4" borderId="40" xfId="0" applyNumberFormat="1" applyFont="1" applyFill="1" applyBorder="1" applyAlignment="1">
      <alignment horizontal="right" vertical="center"/>
    </xf>
    <xf numFmtId="169" fontId="3" fillId="7" borderId="0" xfId="3" applyNumberFormat="1" applyFont="1" applyFill="1" applyBorder="1" applyAlignment="1">
      <alignment horizontal="right" vertical="center"/>
    </xf>
    <xf numFmtId="169" fontId="3" fillId="7" borderId="0" xfId="3" applyNumberFormat="1" applyFont="1" applyFill="1" applyBorder="1" applyAlignment="1">
      <alignment vertical="center"/>
    </xf>
    <xf numFmtId="168" fontId="6" fillId="4" borderId="22" xfId="0" applyNumberFormat="1" applyFont="1" applyFill="1" applyBorder="1" applyAlignment="1">
      <alignment vertical="center"/>
    </xf>
    <xf numFmtId="168" fontId="6" fillId="4" borderId="23" xfId="0" applyNumberFormat="1" applyFont="1" applyFill="1" applyBorder="1" applyAlignment="1">
      <alignment vertical="center"/>
    </xf>
    <xf numFmtId="168" fontId="6" fillId="4" borderId="20" xfId="0" applyNumberFormat="1" applyFont="1" applyFill="1" applyBorder="1" applyAlignment="1">
      <alignment vertical="center"/>
    </xf>
    <xf numFmtId="164" fontId="8" fillId="3" borderId="0" xfId="0" quotePrefix="1" applyNumberFormat="1" applyFont="1" applyFill="1" applyAlignment="1">
      <alignment vertical="center"/>
    </xf>
    <xf numFmtId="0" fontId="8" fillId="0" borderId="0" xfId="0" applyFont="1" applyBorder="1" applyAlignment="1">
      <alignment horizontal="center" vertical="top"/>
    </xf>
    <xf numFmtId="0" fontId="29" fillId="2" borderId="0" xfId="0" applyFont="1" applyFill="1" applyAlignment="1">
      <alignment horizontal="left" vertical="center" indent="4"/>
    </xf>
    <xf numFmtId="0" fontId="8" fillId="2" borderId="0" xfId="0" applyFont="1" applyFill="1" applyAlignment="1">
      <alignment horizontal="centerContinuous" vertical="center"/>
    </xf>
    <xf numFmtId="0" fontId="43" fillId="2" borderId="0" xfId="0" applyFont="1" applyFill="1" applyAlignment="1">
      <alignment horizontal="centerContinuous" vertical="center"/>
    </xf>
    <xf numFmtId="0" fontId="44" fillId="3" borderId="54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vertical="center"/>
    </xf>
    <xf numFmtId="0" fontId="45" fillId="0" borderId="0" xfId="0" applyFont="1" applyAlignment="1">
      <alignment vertical="center"/>
    </xf>
    <xf numFmtId="0" fontId="45" fillId="0" borderId="0" xfId="0" applyFont="1" applyBorder="1" applyAlignment="1">
      <alignment horizontal="center" vertical="top"/>
    </xf>
    <xf numFmtId="0" fontId="45" fillId="0" borderId="0" xfId="0" applyFont="1" applyBorder="1" applyAlignment="1">
      <alignment vertical="center"/>
    </xf>
    <xf numFmtId="0" fontId="45" fillId="2" borderId="0" xfId="0" applyFont="1" applyFill="1" applyBorder="1" applyAlignment="1">
      <alignment vertical="center"/>
    </xf>
    <xf numFmtId="0" fontId="45" fillId="3" borderId="0" xfId="0" applyFont="1" applyFill="1" applyBorder="1" applyAlignment="1">
      <alignment vertical="center"/>
    </xf>
    <xf numFmtId="0" fontId="45" fillId="3" borderId="0" xfId="0" applyFont="1" applyFill="1"/>
    <xf numFmtId="0" fontId="45" fillId="0" borderId="0" xfId="0" applyFont="1"/>
    <xf numFmtId="0" fontId="44" fillId="3" borderId="55" xfId="0" applyFont="1" applyFill="1" applyBorder="1" applyAlignment="1">
      <alignment horizontal="center" vertical="center" wrapText="1"/>
    </xf>
    <xf numFmtId="0" fontId="45" fillId="0" borderId="0" xfId="0" applyFont="1" applyBorder="1"/>
    <xf numFmtId="0" fontId="45" fillId="2" borderId="0" xfId="0" applyFont="1" applyFill="1" applyBorder="1"/>
    <xf numFmtId="0" fontId="45" fillId="3" borderId="0" xfId="0" applyFont="1" applyFill="1" applyBorder="1"/>
    <xf numFmtId="0" fontId="46" fillId="3" borderId="56" xfId="2" applyFont="1" applyFill="1" applyBorder="1" applyAlignment="1" applyProtection="1">
      <alignment horizontal="center" vertical="center" wrapText="1"/>
    </xf>
    <xf numFmtId="0" fontId="44" fillId="0" borderId="0" xfId="0" applyFont="1" applyAlignment="1">
      <alignment vertical="center"/>
    </xf>
    <xf numFmtId="0" fontId="47" fillId="3" borderId="0" xfId="0" applyFont="1" applyFill="1"/>
    <xf numFmtId="0" fontId="26" fillId="3" borderId="0" xfId="0" applyFont="1" applyFill="1" applyAlignment="1">
      <alignment horizontal="center"/>
    </xf>
    <xf numFmtId="0" fontId="35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0" fontId="48" fillId="8" borderId="0" xfId="0" applyFont="1" applyFill="1"/>
    <xf numFmtId="0" fontId="23" fillId="4" borderId="26" xfId="0" applyFont="1" applyFill="1" applyBorder="1" applyAlignment="1">
      <alignment horizontal="centerContinuous"/>
    </xf>
    <xf numFmtId="172" fontId="8" fillId="4" borderId="0" xfId="1" applyNumberFormat="1" applyFont="1" applyFill="1" applyBorder="1"/>
    <xf numFmtId="9" fontId="8" fillId="4" borderId="0" xfId="3" applyFont="1" applyFill="1" applyBorder="1"/>
    <xf numFmtId="169" fontId="8" fillId="4" borderId="24" xfId="3" applyNumberFormat="1" applyFont="1" applyFill="1" applyBorder="1" applyAlignment="1">
      <alignment horizontal="right"/>
    </xf>
    <xf numFmtId="169" fontId="8" fillId="4" borderId="0" xfId="3" applyNumberFormat="1" applyFont="1" applyFill="1" applyBorder="1"/>
    <xf numFmtId="169" fontId="8" fillId="4" borderId="1" xfId="3" applyNumberFormat="1" applyFont="1" applyFill="1" applyBorder="1"/>
    <xf numFmtId="0" fontId="8" fillId="4" borderId="0" xfId="0" applyFont="1" applyFill="1" applyBorder="1" applyAlignment="1">
      <alignment horizontal="left" indent="2"/>
    </xf>
    <xf numFmtId="169" fontId="6" fillId="4" borderId="0" xfId="3" applyNumberFormat="1" applyFont="1" applyFill="1" applyBorder="1" applyAlignment="1">
      <alignment horizontal="right"/>
    </xf>
    <xf numFmtId="9" fontId="6" fillId="4" borderId="0" xfId="3" applyNumberFormat="1" applyFont="1" applyFill="1" applyBorder="1" applyAlignment="1">
      <alignment horizontal="right"/>
    </xf>
    <xf numFmtId="0" fontId="8" fillId="0" borderId="0" xfId="0" applyFont="1" applyFill="1"/>
    <xf numFmtId="1" fontId="23" fillId="4" borderId="2" xfId="0" applyNumberFormat="1" applyFont="1" applyFill="1" applyBorder="1" applyAlignment="1">
      <alignment horizontal="centerContinuous"/>
    </xf>
    <xf numFmtId="0" fontId="8" fillId="4" borderId="2" xfId="0" applyFont="1" applyFill="1" applyBorder="1" applyAlignment="1">
      <alignment horizontal="centerContinuous"/>
    </xf>
    <xf numFmtId="1" fontId="23" fillId="4" borderId="0" xfId="0" applyNumberFormat="1" applyFont="1" applyFill="1" applyBorder="1" applyAlignment="1">
      <alignment horizontal="center"/>
    </xf>
    <xf numFmtId="0" fontId="23" fillId="4" borderId="0" xfId="0" applyFont="1" applyFill="1" applyBorder="1" applyAlignment="1">
      <alignment horizontal="center"/>
    </xf>
    <xf numFmtId="169" fontId="8" fillId="8" borderId="18" xfId="3" applyNumberFormat="1" applyFont="1" applyFill="1" applyBorder="1" applyAlignment="1" applyProtection="1">
      <alignment vertical="center"/>
      <protection locked="0"/>
    </xf>
    <xf numFmtId="169" fontId="8" fillId="9" borderId="18" xfId="3" applyNumberFormat="1" applyFont="1" applyFill="1" applyBorder="1" applyAlignment="1" applyProtection="1">
      <alignment vertical="center"/>
      <protection locked="0"/>
    </xf>
    <xf numFmtId="169" fontId="8" fillId="5" borderId="0" xfId="3" applyNumberFormat="1" applyFont="1" applyFill="1" applyBorder="1"/>
    <xf numFmtId="167" fontId="8" fillId="4" borderId="0" xfId="0" applyNumberFormat="1" applyFont="1" applyFill="1" applyBorder="1"/>
    <xf numFmtId="167" fontId="8" fillId="4" borderId="24" xfId="0" applyNumberFormat="1" applyFont="1" applyFill="1" applyBorder="1"/>
    <xf numFmtId="167" fontId="8" fillId="4" borderId="0" xfId="0" applyNumberFormat="1" applyFont="1" applyFill="1" applyBorder="1" applyProtection="1"/>
    <xf numFmtId="167" fontId="8" fillId="4" borderId="24" xfId="0" applyNumberFormat="1" applyFont="1" applyFill="1" applyBorder="1" applyProtection="1"/>
    <xf numFmtId="167" fontId="6" fillId="4" borderId="0" xfId="0" applyNumberFormat="1" applyFont="1" applyFill="1" applyBorder="1"/>
    <xf numFmtId="167" fontId="6" fillId="4" borderId="24" xfId="0" applyNumberFormat="1" applyFont="1" applyFill="1" applyBorder="1"/>
    <xf numFmtId="167" fontId="8" fillId="4" borderId="0" xfId="0" applyNumberFormat="1" applyFont="1" applyFill="1" applyBorder="1" applyAlignment="1">
      <alignment horizontal="right"/>
    </xf>
    <xf numFmtId="167" fontId="6" fillId="4" borderId="0" xfId="0" applyNumberFormat="1" applyFont="1" applyFill="1" applyBorder="1" applyAlignment="1">
      <alignment horizontal="right"/>
    </xf>
    <xf numFmtId="167" fontId="8" fillId="4" borderId="37" xfId="0" applyNumberFormat="1" applyFont="1" applyFill="1" applyBorder="1"/>
    <xf numFmtId="167" fontId="8" fillId="4" borderId="39" xfId="0" applyNumberFormat="1" applyFont="1" applyFill="1" applyBorder="1"/>
    <xf numFmtId="167" fontId="8" fillId="4" borderId="38" xfId="0" applyNumberFormat="1" applyFont="1" applyFill="1" applyBorder="1"/>
    <xf numFmtId="167" fontId="8" fillId="4" borderId="40" xfId="0" applyNumberFormat="1" applyFont="1" applyFill="1" applyBorder="1"/>
    <xf numFmtId="167" fontId="6" fillId="4" borderId="21" xfId="0" applyNumberFormat="1" applyFont="1" applyFill="1" applyBorder="1"/>
    <xf numFmtId="167" fontId="6" fillId="4" borderId="18" xfId="0" applyNumberFormat="1" applyFont="1" applyFill="1" applyBorder="1"/>
    <xf numFmtId="167" fontId="6" fillId="4" borderId="19" xfId="0" applyNumberFormat="1" applyFont="1" applyFill="1" applyBorder="1"/>
    <xf numFmtId="167" fontId="6" fillId="4" borderId="41" xfId="0" applyNumberFormat="1" applyFont="1" applyFill="1" applyBorder="1"/>
    <xf numFmtId="167" fontId="6" fillId="4" borderId="22" xfId="0" applyNumberFormat="1" applyFont="1" applyFill="1" applyBorder="1"/>
    <xf numFmtId="167" fontId="6" fillId="4" borderId="23" xfId="0" applyNumberFormat="1" applyFont="1" applyFill="1" applyBorder="1"/>
    <xf numFmtId="167" fontId="6" fillId="4" borderId="43" xfId="0" applyNumberFormat="1" applyFont="1" applyFill="1" applyBorder="1"/>
    <xf numFmtId="0" fontId="49" fillId="8" borderId="0" xfId="0" applyFont="1" applyFill="1" applyAlignment="1">
      <alignment horizontal="left"/>
    </xf>
    <xf numFmtId="0" fontId="8" fillId="10" borderId="0" xfId="0" applyFont="1" applyFill="1"/>
    <xf numFmtId="0" fontId="8" fillId="0" borderId="0" xfId="0" applyFont="1" applyAlignment="1">
      <alignment horizontal="left" indent="1"/>
    </xf>
    <xf numFmtId="169" fontId="8" fillId="4" borderId="4" xfId="3" applyNumberFormat="1" applyFont="1" applyFill="1" applyBorder="1"/>
    <xf numFmtId="169" fontId="8" fillId="4" borderId="57" xfId="3" applyNumberFormat="1" applyFont="1" applyFill="1" applyBorder="1"/>
    <xf numFmtId="169" fontId="8" fillId="4" borderId="58" xfId="3" applyNumberFormat="1" applyFont="1" applyFill="1" applyBorder="1"/>
    <xf numFmtId="169" fontId="8" fillId="4" borderId="59" xfId="3" applyNumberFormat="1" applyFont="1" applyFill="1" applyBorder="1"/>
    <xf numFmtId="169" fontId="8" fillId="4" borderId="30" xfId="3" applyNumberFormat="1" applyFont="1" applyFill="1" applyBorder="1"/>
    <xf numFmtId="169" fontId="8" fillId="4" borderId="42" xfId="3" applyNumberFormat="1" applyFont="1" applyFill="1" applyBorder="1"/>
    <xf numFmtId="169" fontId="8" fillId="4" borderId="60" xfId="3" applyNumberFormat="1" applyFont="1" applyFill="1" applyBorder="1"/>
    <xf numFmtId="169" fontId="8" fillId="4" borderId="44" xfId="3" applyNumberFormat="1" applyFont="1" applyFill="1" applyBorder="1"/>
    <xf numFmtId="169" fontId="8" fillId="4" borderId="34" xfId="3" applyNumberFormat="1" applyFont="1" applyFill="1" applyBorder="1"/>
    <xf numFmtId="169" fontId="8" fillId="4" borderId="35" xfId="3" applyNumberFormat="1" applyFont="1" applyFill="1" applyBorder="1"/>
    <xf numFmtId="169" fontId="8" fillId="4" borderId="36" xfId="3" applyNumberFormat="1" applyFont="1" applyFill="1" applyBorder="1"/>
    <xf numFmtId="169" fontId="8" fillId="4" borderId="61" xfId="3" applyNumberFormat="1" applyFont="1" applyFill="1" applyBorder="1"/>
    <xf numFmtId="0" fontId="0" fillId="8" borderId="15" xfId="0" applyFill="1" applyBorder="1"/>
    <xf numFmtId="0" fontId="1" fillId="3" borderId="0" xfId="0" applyFont="1" applyFill="1"/>
    <xf numFmtId="0" fontId="1" fillId="0" borderId="0" xfId="0" applyFont="1"/>
    <xf numFmtId="173" fontId="6" fillId="7" borderId="8" xfId="0" applyNumberFormat="1" applyFont="1" applyFill="1" applyBorder="1" applyAlignment="1">
      <alignment vertical="center"/>
    </xf>
    <xf numFmtId="168" fontId="3" fillId="4" borderId="37" xfId="0" applyNumberFormat="1" applyFont="1" applyFill="1" applyBorder="1" applyAlignment="1">
      <alignment horizontal="right" vertical="center"/>
    </xf>
    <xf numFmtId="169" fontId="3" fillId="4" borderId="39" xfId="3" applyNumberFormat="1" applyFont="1" applyFill="1" applyBorder="1" applyAlignment="1">
      <alignment vertical="center"/>
    </xf>
    <xf numFmtId="169" fontId="3" fillId="4" borderId="38" xfId="3" applyNumberFormat="1" applyFont="1" applyFill="1" applyBorder="1" applyAlignment="1">
      <alignment vertical="center"/>
    </xf>
    <xf numFmtId="169" fontId="3" fillId="4" borderId="40" xfId="3" applyNumberFormat="1" applyFont="1" applyFill="1" applyBorder="1" applyAlignment="1">
      <alignment vertical="center"/>
    </xf>
    <xf numFmtId="169" fontId="6" fillId="4" borderId="36" xfId="0" applyNumberFormat="1" applyFont="1" applyFill="1" applyBorder="1" applyAlignment="1">
      <alignment horizontal="right" vertical="center"/>
    </xf>
    <xf numFmtId="168" fontId="8" fillId="9" borderId="16" xfId="0" applyNumberFormat="1" applyFont="1" applyFill="1" applyBorder="1" applyAlignment="1">
      <alignment vertical="center"/>
    </xf>
    <xf numFmtId="168" fontId="8" fillId="9" borderId="17" xfId="0" applyNumberFormat="1" applyFont="1" applyFill="1" applyBorder="1" applyAlignment="1">
      <alignment vertical="center"/>
    </xf>
    <xf numFmtId="168" fontId="8" fillId="4" borderId="22" xfId="3" applyNumberFormat="1" applyFont="1" applyFill="1" applyBorder="1"/>
    <xf numFmtId="168" fontId="8" fillId="4" borderId="23" xfId="3" applyNumberFormat="1" applyFont="1" applyFill="1" applyBorder="1"/>
    <xf numFmtId="168" fontId="8" fillId="4" borderId="20" xfId="3" applyNumberFormat="1" applyFont="1" applyFill="1" applyBorder="1"/>
    <xf numFmtId="168" fontId="8" fillId="4" borderId="43" xfId="3" applyNumberFormat="1" applyFont="1" applyFill="1" applyBorder="1"/>
    <xf numFmtId="168" fontId="8" fillId="4" borderId="4" xfId="3" applyNumberFormat="1" applyFont="1" applyFill="1" applyBorder="1"/>
    <xf numFmtId="168" fontId="8" fillId="4" borderId="61" xfId="3" applyNumberFormat="1" applyFont="1" applyFill="1" applyBorder="1"/>
    <xf numFmtId="168" fontId="8" fillId="4" borderId="0" xfId="3" applyNumberFormat="1" applyFont="1" applyFill="1" applyBorder="1"/>
    <xf numFmtId="0" fontId="32" fillId="8" borderId="0" xfId="0" applyFont="1" applyFill="1" applyAlignment="1">
      <alignment horizontal="left"/>
    </xf>
    <xf numFmtId="168" fontId="9" fillId="9" borderId="21" xfId="0" applyNumberFormat="1" applyFont="1" applyFill="1" applyBorder="1" applyProtection="1">
      <protection locked="0"/>
    </xf>
    <xf numFmtId="168" fontId="8" fillId="8" borderId="19" xfId="0" applyNumberFormat="1" applyFont="1" applyFill="1" applyBorder="1" applyProtection="1">
      <protection locked="0"/>
    </xf>
    <xf numFmtId="0" fontId="8" fillId="8" borderId="34" xfId="0" applyFont="1" applyFill="1" applyBorder="1" applyAlignment="1" applyProtection="1">
      <alignment horizontal="left" indent="1"/>
      <protection locked="0"/>
    </xf>
    <xf numFmtId="0" fontId="8" fillId="8" borderId="36" xfId="0" applyFont="1" applyFill="1" applyBorder="1" applyAlignment="1" applyProtection="1">
      <alignment horizontal="left" indent="1"/>
      <protection locked="0"/>
    </xf>
    <xf numFmtId="0" fontId="8" fillId="8" borderId="34" xfId="0" applyFont="1" applyFill="1" applyBorder="1"/>
    <xf numFmtId="0" fontId="8" fillId="8" borderId="35" xfId="0" applyFont="1" applyFill="1" applyBorder="1"/>
    <xf numFmtId="0" fontId="8" fillId="8" borderId="36" xfId="0" applyFont="1" applyFill="1" applyBorder="1"/>
    <xf numFmtId="0" fontId="8" fillId="0" borderId="0" xfId="0" applyFont="1" applyAlignment="1">
      <alignment horizontal="centerContinuous"/>
    </xf>
    <xf numFmtId="0" fontId="11" fillId="8" borderId="3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20" fillId="6" borderId="17" xfId="2" applyFont="1" applyFill="1" applyBorder="1" applyAlignment="1" applyProtection="1">
      <alignment horizontal="center" vertical="center"/>
    </xf>
    <xf numFmtId="0" fontId="20" fillId="6" borderId="30" xfId="2" applyFont="1" applyFill="1" applyBorder="1" applyAlignment="1" applyProtection="1">
      <alignment horizontal="center" vertical="center"/>
    </xf>
    <xf numFmtId="166" fontId="4" fillId="4" borderId="36" xfId="0" applyNumberFormat="1" applyFont="1" applyFill="1" applyBorder="1" applyAlignment="1">
      <alignment vertical="center"/>
    </xf>
    <xf numFmtId="0" fontId="21" fillId="4" borderId="36" xfId="0" applyFont="1" applyFill="1" applyBorder="1" applyAlignment="1">
      <alignment vertical="center"/>
    </xf>
    <xf numFmtId="0" fontId="6" fillId="8" borderId="34" xfId="0" applyFont="1" applyFill="1" applyBorder="1" applyAlignment="1" applyProtection="1">
      <alignment vertical="center"/>
      <protection locked="0"/>
    </xf>
    <xf numFmtId="0" fontId="21" fillId="0" borderId="34" xfId="0" applyFont="1" applyBorder="1" applyAlignment="1" applyProtection="1">
      <alignment vertical="center"/>
      <protection locked="0"/>
    </xf>
    <xf numFmtId="0" fontId="6" fillId="8" borderId="35" xfId="0" applyFont="1" applyFill="1" applyBorder="1" applyAlignment="1" applyProtection="1">
      <alignment vertical="center"/>
      <protection locked="0"/>
    </xf>
    <xf numFmtId="165" fontId="4" fillId="4" borderId="34" xfId="0" applyNumberFormat="1" applyFont="1" applyFill="1" applyBorder="1" applyAlignment="1">
      <alignment horizontal="left" vertical="center"/>
    </xf>
    <xf numFmtId="165" fontId="16" fillId="4" borderId="34" xfId="0" applyNumberFormat="1" applyFont="1" applyFill="1" applyBorder="1" applyAlignment="1">
      <alignment horizontal="left" vertical="center"/>
    </xf>
    <xf numFmtId="0" fontId="6" fillId="8" borderId="36" xfId="0" applyFont="1" applyFill="1" applyBorder="1" applyAlignment="1" applyProtection="1">
      <alignment vertical="center"/>
      <protection locked="0"/>
    </xf>
    <xf numFmtId="0" fontId="21" fillId="0" borderId="36" xfId="0" applyFont="1" applyBorder="1" applyAlignment="1" applyProtection="1">
      <alignment vertical="center"/>
      <protection locked="0"/>
    </xf>
    <xf numFmtId="0" fontId="6" fillId="8" borderId="35" xfId="0" applyNumberFormat="1" applyFont="1" applyFill="1" applyBorder="1" applyAlignment="1" applyProtection="1">
      <alignment horizontal="left" vertical="center"/>
      <protection locked="0"/>
    </xf>
    <xf numFmtId="0" fontId="15" fillId="0" borderId="35" xfId="0" applyNumberFormat="1" applyFont="1" applyBorder="1" applyAlignment="1" applyProtection="1">
      <alignment horizontal="left" vertical="center"/>
      <protection locked="0"/>
    </xf>
    <xf numFmtId="0" fontId="21" fillId="0" borderId="35" xfId="0" applyNumberFormat="1" applyFont="1" applyBorder="1" applyAlignment="1" applyProtection="1">
      <alignment vertical="center"/>
      <protection locked="0"/>
    </xf>
    <xf numFmtId="168" fontId="8" fillId="4" borderId="23" xfId="0" applyNumberFormat="1" applyFont="1" applyFill="1" applyBorder="1" applyAlignment="1">
      <alignment horizontal="right" vertical="center"/>
    </xf>
    <xf numFmtId="0" fontId="0" fillId="4" borderId="23" xfId="0" applyFill="1" applyBorder="1" applyAlignment="1">
      <alignment horizontal="right" vertical="center"/>
    </xf>
    <xf numFmtId="1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68" fontId="25" fillId="3" borderId="20" xfId="0" applyNumberFormat="1" applyFont="1" applyFill="1" applyBorder="1" applyAlignment="1">
      <alignment horizontal="center" vertical="center"/>
    </xf>
    <xf numFmtId="168" fontId="25" fillId="3" borderId="22" xfId="0" applyNumberFormat="1" applyFont="1" applyFill="1" applyBorder="1" applyAlignment="1">
      <alignment horizontal="center" vertical="center"/>
    </xf>
    <xf numFmtId="0" fontId="8" fillId="8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6" fillId="3" borderId="62" xfId="2" applyFont="1" applyFill="1" applyBorder="1" applyAlignment="1" applyProtection="1">
      <alignment horizontal="center" vertical="center" wrapText="1"/>
    </xf>
    <xf numFmtId="0" fontId="46" fillId="0" borderId="63" xfId="2" applyFont="1" applyBorder="1" applyAlignment="1" applyProtection="1">
      <alignment horizontal="center" vertical="center" wrapText="1"/>
    </xf>
    <xf numFmtId="0" fontId="8" fillId="8" borderId="34" xfId="0" applyFont="1" applyFill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8" fillId="8" borderId="48" xfId="0" applyFont="1" applyFill="1" applyBorder="1" applyAlignment="1" applyProtection="1">
      <alignment horizontal="left" vertical="center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6" fillId="8" borderId="0" xfId="0" applyFont="1" applyFill="1" applyBorder="1" applyAlignment="1" applyProtection="1">
      <alignment horizontal="left" vertical="center"/>
      <protection locked="0"/>
    </xf>
    <xf numFmtId="9" fontId="37" fillId="4" borderId="64" xfId="0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4" xfId="0" applyBorder="1" applyAlignment="1">
      <alignment horizontal="center"/>
    </xf>
    <xf numFmtId="9" fontId="37" fillId="4" borderId="36" xfId="0" applyNumberFormat="1" applyFont="1" applyFill="1" applyBorder="1" applyAlignment="1">
      <alignment horizontal="center"/>
    </xf>
    <xf numFmtId="9" fontId="37" fillId="4" borderId="65" xfId="0" applyNumberFormat="1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2" xfId="0" applyBorder="1" applyAlignment="1">
      <alignment horizontal="center"/>
    </xf>
    <xf numFmtId="9" fontId="37" fillId="4" borderId="35" xfId="0" applyNumberFormat="1" applyFont="1" applyFill="1" applyBorder="1" applyAlignment="1">
      <alignment horizont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13">
    <dxf>
      <font>
        <condense val="0"/>
        <extend val="0"/>
        <color indexed="9"/>
      </font>
      <fill>
        <patternFill>
          <bgColor indexed="59"/>
        </patternFill>
      </fill>
    </dxf>
    <dxf>
      <font>
        <condense val="0"/>
        <extend val="0"/>
        <color indexed="9"/>
      </font>
      <fill>
        <patternFill>
          <bgColor indexed="59"/>
        </patternFill>
      </fill>
    </dxf>
    <dxf>
      <font>
        <condense val="0"/>
        <extend val="0"/>
        <color auto="1"/>
      </font>
      <fill>
        <patternFill>
          <bgColor indexed="60"/>
        </patternFill>
      </fill>
    </dxf>
    <dxf>
      <font>
        <condense val="0"/>
        <extend val="0"/>
        <color auto="1"/>
      </font>
      <fill>
        <patternFill>
          <bgColor indexed="60"/>
        </patternFill>
      </fill>
    </dxf>
    <dxf>
      <font>
        <condense val="0"/>
        <extend val="0"/>
        <color auto="1"/>
      </font>
      <fill>
        <patternFill>
          <bgColor indexed="60"/>
        </patternFill>
      </fill>
    </dxf>
    <dxf>
      <font>
        <condense val="0"/>
        <extend val="0"/>
        <color auto="1"/>
      </font>
      <fill>
        <patternFill>
          <bgColor indexed="60"/>
        </patternFill>
      </fill>
    </dxf>
    <dxf>
      <font>
        <condense val="0"/>
        <extend val="0"/>
        <color auto="1"/>
      </font>
      <fill>
        <patternFill>
          <bgColor indexed="60"/>
        </patternFill>
      </fill>
    </dxf>
    <dxf>
      <font>
        <condense val="0"/>
        <extend val="0"/>
        <color auto="1"/>
      </font>
      <fill>
        <patternFill>
          <bgColor indexed="60"/>
        </patternFill>
      </fill>
    </dxf>
    <dxf>
      <font>
        <condense val="0"/>
        <extend val="0"/>
        <color auto="1"/>
      </font>
      <fill>
        <patternFill>
          <bgColor indexed="60"/>
        </patternFill>
      </fill>
    </dxf>
    <dxf>
      <font>
        <condense val="0"/>
        <extend val="0"/>
        <color auto="1"/>
      </font>
      <fill>
        <patternFill>
          <bgColor indexed="60"/>
        </patternFill>
      </fill>
    </dxf>
    <dxf>
      <font>
        <condense val="0"/>
        <extend val="0"/>
        <color auto="1"/>
      </font>
      <fill>
        <patternFill>
          <bgColor indexed="60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  <fill>
        <patternFill>
          <bgColor indexed="6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B2D1B2"/>
      <rgbColor rgb="0000FFFF"/>
      <rgbColor rgb="00C8BCA6"/>
      <rgbColor rgb="00008000"/>
      <rgbColor rgb="00669933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BE9DB"/>
      <rgbColor rgb="00EAEAEA"/>
      <rgbColor rgb="00FFF9DD"/>
      <rgbColor rgb="003366FF"/>
      <rgbColor rgb="0033CCCC"/>
      <rgbColor rgb="0099CC00"/>
      <rgbColor rgb="00FFCC66"/>
      <rgbColor rgb="00FF9900"/>
      <rgbColor rgb="00FF6600"/>
      <rgbColor rgb="00666699"/>
      <rgbColor rgb="00969696"/>
      <rgbColor rgb="00B5C5D3"/>
      <rgbColor rgb="00339966"/>
      <rgbColor rgb="00476782"/>
      <rgbColor rgb="00800022"/>
      <rgbColor rgb="00FAE3A4"/>
      <rgbColor rgb="00993366"/>
      <rgbColor rgb="00BCD1B3"/>
      <rgbColor rgb="007C589C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Assets</a:t>
            </a:r>
          </a:p>
        </c:rich>
      </c:tx>
      <c:layout>
        <c:manualLayout>
          <c:xMode val="edge"/>
          <c:yMode val="edge"/>
          <c:x val="0.44270942694663168"/>
          <c:y val="4.0723981900452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489630354894904"/>
          <c:y val="0.26244343891402716"/>
          <c:w val="0.77864781353712342"/>
          <c:h val="0.597285067873303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Step3_Results!$J$339:$L$339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20752384"/>
        <c:axId val="120758272"/>
      </c:barChart>
      <c:catAx>
        <c:axId val="12075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758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0758272"/>
        <c:scaling>
          <c:orientation val="minMax"/>
          <c:max val="50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752384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Assets</a:t>
            </a:r>
          </a:p>
        </c:rich>
      </c:tx>
      <c:layout>
        <c:manualLayout>
          <c:xMode val="edge"/>
          <c:yMode val="edge"/>
          <c:x val="0.44270942694663168"/>
          <c:y val="4.0723981900452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489630354894904"/>
          <c:y val="0.25339366515837103"/>
          <c:w val="0.77604364024770167"/>
          <c:h val="0.606334841628959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Step3_Results!$J$463:$L$463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9186432"/>
        <c:axId val="149187968"/>
      </c:barChart>
      <c:catAx>
        <c:axId val="1491864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187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187968"/>
        <c:scaling>
          <c:orientation val="minMax"/>
          <c:max val="50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186432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Gifts</a:t>
            </a:r>
          </a:p>
        </c:rich>
      </c:tx>
      <c:layout>
        <c:manualLayout>
          <c:xMode val="edge"/>
          <c:yMode val="edge"/>
          <c:x val="0.46093859361329831"/>
          <c:y val="4.0540540540540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0270359438166166"/>
          <c:w val="0.79427285327365438"/>
          <c:h val="0.657660550660502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Step3_Results!$J$465:$L$465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9238144"/>
        <c:axId val="149239680"/>
      </c:barChart>
      <c:catAx>
        <c:axId val="1492381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239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239680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238144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</a:t>
            </a:r>
          </a:p>
        </c:rich>
      </c:tx>
      <c:layout>
        <c:manualLayout>
          <c:xMode val="edge"/>
          <c:yMode val="edge"/>
          <c:x val="0.44531359361329831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1076279332520259"/>
          <c:w val="0.79427285327365438"/>
          <c:h val="0.650225638982008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Step3_Results!$J$467:$L$467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9257216"/>
        <c:axId val="149275392"/>
      </c:barChart>
      <c:catAx>
        <c:axId val="1492572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27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275392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257216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Revenues</a:t>
            </a:r>
          </a:p>
        </c:rich>
      </c:tx>
      <c:layout>
        <c:manualLayout>
          <c:xMode val="edge"/>
          <c:yMode val="edge"/>
          <c:x val="0.42187609361329836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0627847857360254"/>
          <c:w val="0.79427285327365438"/>
          <c:h val="0.654709953733608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Step3_Results!$J$483:$L$483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9370752"/>
        <c:axId val="149372288"/>
      </c:barChart>
      <c:catAx>
        <c:axId val="1493707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37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372288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370752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Assets</a:t>
            </a:r>
          </a:p>
        </c:rich>
      </c:tx>
      <c:layout>
        <c:manualLayout>
          <c:xMode val="edge"/>
          <c:yMode val="edge"/>
          <c:x val="0.44270915354330709"/>
          <c:y val="4.0632296528544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00019868246504"/>
          <c:y val="0.19864669295096549"/>
          <c:w val="0.86458470755371664"/>
          <c:h val="0.695263425328379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7678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Step3_Results!$H$30:$M$30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9413248"/>
        <c:axId val="149419136"/>
      </c:barChart>
      <c:catAx>
        <c:axId val="1494132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419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419136"/>
        <c:scaling>
          <c:orientation val="minMax"/>
          <c:max val="50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413248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Gifts</a:t>
            </a:r>
          </a:p>
        </c:rich>
      </c:tx>
      <c:layout>
        <c:manualLayout>
          <c:xMode val="edge"/>
          <c:yMode val="edge"/>
          <c:x val="0.46093859361329831"/>
          <c:y val="4.0540540540540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2535762877815"/>
          <c:y val="0.22973074029921656"/>
          <c:w val="0.82031458616787256"/>
          <c:h val="0.666669599299687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669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Step3_Results!$H$32:$M$32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9775488"/>
        <c:axId val="149777024"/>
      </c:barChart>
      <c:catAx>
        <c:axId val="1497754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77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777024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775488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</a:t>
            </a:r>
          </a:p>
        </c:rich>
      </c:tx>
      <c:layout>
        <c:manualLayout>
          <c:xMode val="edge"/>
          <c:yMode val="edge"/>
          <c:x val="0.44791776027996494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2535762877815"/>
          <c:y val="0.22421573758000277"/>
          <c:w val="0.82031458616787256"/>
          <c:h val="0.672647212740008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5C5D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Step3_Results!$H$34:$M$34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9813888"/>
        <c:axId val="149488000"/>
      </c:barChart>
      <c:catAx>
        <c:axId val="1498138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48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488000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813888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Revenues</a:t>
            </a:r>
          </a:p>
        </c:rich>
      </c:tx>
      <c:layout>
        <c:manualLayout>
          <c:xMode val="edge"/>
          <c:yMode val="edge"/>
          <c:x val="0.42447971347331581"/>
          <c:y val="4.0178571428571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79185707069567"/>
          <c:y val="0.22321428571428573"/>
          <c:w val="0.84114717030075437"/>
          <c:h val="0.67410714285714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CD1B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Step3_Results!$H$50:$M$50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9520768"/>
        <c:axId val="149522304"/>
      </c:barChart>
      <c:catAx>
        <c:axId val="1495207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52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522304"/>
        <c:scaling>
          <c:orientation val="minMax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520768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Operating Expenses           </a:t>
            </a:r>
          </a:p>
        </c:rich>
      </c:tx>
      <c:layout>
        <c:manualLayout>
          <c:xMode val="edge"/>
          <c:yMode val="edge"/>
          <c:x val="0.25781277340332459"/>
          <c:y val="3.55163604549431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1688190600382"/>
          <c:y val="0.23085585707643133"/>
          <c:w val="0.82552214546544622"/>
          <c:h val="0.66593035695124425"/>
        </c:manualLayout>
      </c:layout>
      <c:barChart>
        <c:barDir val="col"/>
        <c:grouping val="stacked"/>
        <c:varyColors val="0"/>
        <c:ser>
          <c:idx val="0"/>
          <c:order val="0"/>
          <c:tx>
            <c:v>Personnel</c:v>
          </c:tx>
          <c:spPr>
            <a:solidFill>
              <a:srgbClr val="80002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Step3_Results!$H$55:$M$55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v>Non-Personnel</c:v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Step3_Results!$H$63:$M$63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49598208"/>
        <c:axId val="149599744"/>
      </c:barChart>
      <c:barChart>
        <c:barDir val="col"/>
        <c:grouping val="clustered"/>
        <c:varyColors val="0"/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Step3_Results!$H$64:$M$64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01280"/>
        <c:axId val="149611264"/>
      </c:barChart>
      <c:catAx>
        <c:axId val="1495982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59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599744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598208"/>
        <c:crosses val="autoZero"/>
        <c:crossBetween val="between"/>
        <c:majorUnit val="500"/>
      </c:valAx>
      <c:catAx>
        <c:axId val="149601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49611264"/>
        <c:crosses val="autoZero"/>
        <c:auto val="1"/>
        <c:lblAlgn val="ctr"/>
        <c:lblOffset val="100"/>
        <c:noMultiLvlLbl val="0"/>
      </c:catAx>
      <c:valAx>
        <c:axId val="149611264"/>
        <c:scaling>
          <c:orientation val="minMax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14960128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Assets</a:t>
            </a:r>
          </a:p>
        </c:rich>
      </c:tx>
      <c:layout>
        <c:manualLayout>
          <c:xMode val="edge"/>
          <c:yMode val="edge"/>
          <c:x val="0.44270942694663168"/>
          <c:y val="4.0723981900452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531299670663632"/>
          <c:y val="0.29411764705882354"/>
          <c:w val="0.76041860051117072"/>
          <c:h val="0.29411764705882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Step3_Results!$J$324</c:f>
              <c:strCache>
                <c:ptCount val="1"/>
                <c:pt idx="0">
                  <c:v>Scenario 1</c:v>
                </c:pt>
              </c:strCache>
            </c:strRef>
          </c:tx>
          <c:spPr>
            <a:solidFill>
              <a:srgbClr val="476782"/>
            </a:solidFill>
            <a:ln w="25400">
              <a:solidFill>
                <a:srgbClr val="47678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Step3_Results!$H$30:$M$30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Step3_Results!$K$324</c:f>
              <c:strCache>
                <c:ptCount val="1"/>
                <c:pt idx="0">
                  <c:v>Scenario 2</c:v>
                </c:pt>
              </c:strCache>
            </c:strRef>
          </c:tx>
          <c:spPr>
            <a:solidFill>
              <a:srgbClr val="669933"/>
            </a:solidFill>
            <a:ln w="25400">
              <a:solidFill>
                <a:srgbClr val="669933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Step3_Results!$H$92:$M$92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Step3_Results!$L$324</c:f>
              <c:strCache>
                <c:ptCount val="1"/>
                <c:pt idx="0">
                  <c:v>Scenario 3</c:v>
                </c:pt>
              </c:strCache>
            </c:strRef>
          </c:tx>
          <c:spPr>
            <a:solidFill>
              <a:srgbClr val="800022"/>
            </a:solidFill>
            <a:ln w="25400">
              <a:solidFill>
                <a:srgbClr val="80002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Step3_Results!$H$154:$M$154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091648"/>
        <c:axId val="150093184"/>
      </c:barChart>
      <c:catAx>
        <c:axId val="1500916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093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093184"/>
        <c:scaling>
          <c:orientation val="minMax"/>
          <c:max val="50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091648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95860673665792E-2"/>
          <c:y val="0.85067873303167418"/>
          <c:w val="0.73177274715660545"/>
          <c:h val="9.954751131221717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Gifts</a:t>
            </a:r>
          </a:p>
        </c:rich>
      </c:tx>
      <c:layout>
        <c:manualLayout>
          <c:xMode val="edge"/>
          <c:yMode val="edge"/>
          <c:x val="0.46093859361329831"/>
          <c:y val="4.0540540540540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18468549710329174"/>
          <c:w val="0.79166867998423252"/>
          <c:h val="0.675678647938872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Step3_Results!$J$341:$L$341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3543040"/>
        <c:axId val="133544576"/>
      </c:barChart>
      <c:catAx>
        <c:axId val="13354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544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544576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543040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Gifts</a:t>
            </a:r>
          </a:p>
        </c:rich>
      </c:tx>
      <c:layout>
        <c:manualLayout>
          <c:xMode val="edge"/>
          <c:yMode val="edge"/>
          <c:x val="0.46093859361329831"/>
          <c:y val="4.0540540540540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87543710183997"/>
          <c:y val="0.2387397889384015"/>
          <c:w val="0.78906450669481076"/>
          <c:h val="0.37838004284576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Step3_Results!$J$324</c:f>
              <c:strCache>
                <c:ptCount val="1"/>
                <c:pt idx="0">
                  <c:v>Scenario 1</c:v>
                </c:pt>
              </c:strCache>
            </c:strRef>
          </c:tx>
          <c:spPr>
            <a:solidFill>
              <a:srgbClr val="476782"/>
            </a:solidFill>
            <a:ln w="25400">
              <a:solidFill>
                <a:srgbClr val="47678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Step3_Results!$H$32:$M$32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Step3_Results!$K$324</c:f>
              <c:strCache>
                <c:ptCount val="1"/>
                <c:pt idx="0">
                  <c:v>Scenario 2</c:v>
                </c:pt>
              </c:strCache>
            </c:strRef>
          </c:tx>
          <c:spPr>
            <a:solidFill>
              <a:srgbClr val="669933"/>
            </a:solidFill>
            <a:ln w="25400">
              <a:solidFill>
                <a:srgbClr val="669933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Step3_Results!$H$94:$M$94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Step3_Results!$L$324</c:f>
              <c:strCache>
                <c:ptCount val="1"/>
                <c:pt idx="0">
                  <c:v>Scenario 3</c:v>
                </c:pt>
              </c:strCache>
            </c:strRef>
          </c:tx>
          <c:spPr>
            <a:solidFill>
              <a:srgbClr val="800022"/>
            </a:solidFill>
            <a:ln w="25400">
              <a:solidFill>
                <a:srgbClr val="80002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Step3_Results!$H$156:$M$156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52704"/>
        <c:axId val="150154240"/>
      </c:barChart>
      <c:catAx>
        <c:axId val="150152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154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154240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152704"/>
        <c:crosses val="autoZero"/>
        <c:crossBetween val="between"/>
        <c:majorUnit val="1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05213801399825"/>
          <c:y val="0.87387765718474375"/>
          <c:w val="0.73177274715660534"/>
          <c:h val="9.90995720129578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</a:t>
            </a:r>
          </a:p>
        </c:rich>
      </c:tx>
      <c:layout>
        <c:manualLayout>
          <c:xMode val="edge"/>
          <c:yMode val="edge"/>
          <c:x val="0.44531359361329831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87543710183997"/>
          <c:y val="0.23766868183480291"/>
          <c:w val="0.78385616011596704"/>
          <c:h val="0.385651068637604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Step3_Results!$J$324</c:f>
              <c:strCache>
                <c:ptCount val="1"/>
                <c:pt idx="0">
                  <c:v>Scenario 1</c:v>
                </c:pt>
              </c:strCache>
            </c:strRef>
          </c:tx>
          <c:spPr>
            <a:solidFill>
              <a:srgbClr val="476782"/>
            </a:solidFill>
            <a:ln w="25400">
              <a:solidFill>
                <a:srgbClr val="47678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Step3_Results!$H$34:$M$34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Step3_Results!$K$324</c:f>
              <c:strCache>
                <c:ptCount val="1"/>
                <c:pt idx="0">
                  <c:v>Scenario 2</c:v>
                </c:pt>
              </c:strCache>
            </c:strRef>
          </c:tx>
          <c:spPr>
            <a:solidFill>
              <a:srgbClr val="669933"/>
            </a:solidFill>
            <a:ln w="25400">
              <a:solidFill>
                <a:srgbClr val="669933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Step3_Results!$H$96:$M$96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Step3_Results!$L$324</c:f>
              <c:strCache>
                <c:ptCount val="1"/>
                <c:pt idx="0">
                  <c:v>Scenario 3</c:v>
                </c:pt>
              </c:strCache>
            </c:strRef>
          </c:tx>
          <c:spPr>
            <a:solidFill>
              <a:srgbClr val="800022"/>
            </a:solidFill>
            <a:ln w="25400">
              <a:solidFill>
                <a:srgbClr val="80002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Step3_Results!$H$158:$M$158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80608"/>
        <c:axId val="150182144"/>
      </c:barChart>
      <c:catAx>
        <c:axId val="150180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18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182144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180608"/>
        <c:crosses val="autoZero"/>
        <c:crossBetween val="between"/>
        <c:majorUnit val="1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572971347331584"/>
          <c:y val="0.87892564998881861"/>
          <c:w val="0.77083524715660545"/>
          <c:h val="9.865470852017932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Revenues</a:t>
            </a:r>
          </a:p>
        </c:rich>
      </c:tx>
      <c:layout>
        <c:manualLayout>
          <c:xMode val="edge"/>
          <c:yMode val="edge"/>
          <c:x val="0.42187609361329836"/>
          <c:y val="4.0178571428571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87543710183997"/>
          <c:y val="0.23214285714285715"/>
          <c:w val="0.78906450669481076"/>
          <c:h val="0.397321428571428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Step3_Results!$J$324</c:f>
              <c:strCache>
                <c:ptCount val="1"/>
                <c:pt idx="0">
                  <c:v>Scenario 1</c:v>
                </c:pt>
              </c:strCache>
            </c:strRef>
          </c:tx>
          <c:spPr>
            <a:solidFill>
              <a:srgbClr val="476782"/>
            </a:solidFill>
            <a:ln w="25400">
              <a:solidFill>
                <a:srgbClr val="47678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Step3_Results!$H$50:$M$50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Step3_Results!$K$324</c:f>
              <c:strCache>
                <c:ptCount val="1"/>
                <c:pt idx="0">
                  <c:v>Scenario 2</c:v>
                </c:pt>
              </c:strCache>
            </c:strRef>
          </c:tx>
          <c:spPr>
            <a:solidFill>
              <a:srgbClr val="669933"/>
            </a:solidFill>
            <a:ln w="25400">
              <a:solidFill>
                <a:srgbClr val="669933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Step3_Results!$H$112:$M$112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Step3_Results!$L$324</c:f>
              <c:strCache>
                <c:ptCount val="1"/>
                <c:pt idx="0">
                  <c:v>Scenario 3</c:v>
                </c:pt>
              </c:strCache>
            </c:strRef>
          </c:tx>
          <c:spPr>
            <a:solidFill>
              <a:srgbClr val="800022"/>
            </a:solidFill>
            <a:ln w="25400">
              <a:solidFill>
                <a:srgbClr val="80002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Step3_Results!$H$174:$M$174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229376"/>
        <c:axId val="150230912"/>
      </c:barChart>
      <c:catAx>
        <c:axId val="1502293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23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230912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229376"/>
        <c:crosses val="autoZero"/>
        <c:crossBetween val="between"/>
        <c:majorUnit val="5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7447971347331584"/>
          <c:y val="0.8794642857142857"/>
          <c:w val="0.77864774715660545"/>
          <c:h val="9.821428571428569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Operating Expenses</a:t>
            </a:r>
          </a:p>
        </c:rich>
      </c:tx>
      <c:layout>
        <c:manualLayout>
          <c:xMode val="edge"/>
          <c:yMode val="edge"/>
          <c:x val="0.34635498687664046"/>
          <c:y val="0.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87543710183997"/>
          <c:y val="0.2400010416711878"/>
          <c:w val="0.78906450669481076"/>
          <c:h val="0.391112808649343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Step3_Results!$J$324</c:f>
              <c:strCache>
                <c:ptCount val="1"/>
                <c:pt idx="0">
                  <c:v>Scenario 1</c:v>
                </c:pt>
              </c:strCache>
            </c:strRef>
          </c:tx>
          <c:spPr>
            <a:solidFill>
              <a:srgbClr val="476782"/>
            </a:solidFill>
            <a:ln w="25400">
              <a:solidFill>
                <a:srgbClr val="47678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Step3_Results!$H$64:$M$64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Step3_Results!$K$324</c:f>
              <c:strCache>
                <c:ptCount val="1"/>
                <c:pt idx="0">
                  <c:v>Scenario 2</c:v>
                </c:pt>
              </c:strCache>
            </c:strRef>
          </c:tx>
          <c:spPr>
            <a:solidFill>
              <a:srgbClr val="669933"/>
            </a:solidFill>
            <a:ln w="25400">
              <a:solidFill>
                <a:srgbClr val="669933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Step3_Results!$H$126:$M$126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Step3_Results!$L$324</c:f>
              <c:strCache>
                <c:ptCount val="1"/>
                <c:pt idx="0">
                  <c:v>Scenario 3</c:v>
                </c:pt>
              </c:strCache>
            </c:strRef>
          </c:tx>
          <c:spPr>
            <a:solidFill>
              <a:srgbClr val="800022"/>
            </a:solidFill>
            <a:ln w="25400">
              <a:solidFill>
                <a:srgbClr val="80002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Step3_Results!$H$188:$M$188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408576"/>
        <c:axId val="150414464"/>
      </c:barChart>
      <c:catAx>
        <c:axId val="1504085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41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414464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408576"/>
        <c:crosses val="autoZero"/>
        <c:crossBetween val="between"/>
        <c:majorUnit val="5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625027340332456"/>
          <c:y val="0.88000373286672495"/>
          <c:w val="0.80208524715660545"/>
          <c:h val="9.777824438611837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Months of Cash in Operating Reserve</a:t>
            </a:r>
          </a:p>
        </c:rich>
      </c:tx>
      <c:layout>
        <c:manualLayout>
          <c:xMode val="edge"/>
          <c:yMode val="edge"/>
          <c:x val="0.22135471347331584"/>
          <c:y val="5.5118110236220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68795697010542"/>
          <c:y val="0.25984351871431594"/>
          <c:w val="0.74739773406406163"/>
          <c:h val="0.377954209039004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Step3_Results!$J$324</c:f>
              <c:strCache>
                <c:ptCount val="1"/>
                <c:pt idx="0">
                  <c:v>Scenario 1</c:v>
                </c:pt>
              </c:strCache>
            </c:strRef>
          </c:tx>
          <c:spPr>
            <a:solidFill>
              <a:srgbClr val="476782"/>
            </a:solidFill>
            <a:ln w="25400">
              <a:solidFill>
                <a:srgbClr val="47678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Step3_Results!$H$69:$M$69</c:f>
              <c:numCache>
                <c:formatCode>_(* #,##0.0_);_(* \(#,##0.0\);_(*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Step3_Results!$K$324</c:f>
              <c:strCache>
                <c:ptCount val="1"/>
                <c:pt idx="0">
                  <c:v>Scenario 2</c:v>
                </c:pt>
              </c:strCache>
            </c:strRef>
          </c:tx>
          <c:spPr>
            <a:solidFill>
              <a:srgbClr val="669933"/>
            </a:solidFill>
            <a:ln w="25400">
              <a:solidFill>
                <a:srgbClr val="669933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Step3_Results!$H$131:$M$131</c:f>
              <c:numCache>
                <c:formatCode>_(* #,##0.0_);_(* \(#,##0.0\);_(*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Step3_Results!$L$324</c:f>
              <c:strCache>
                <c:ptCount val="1"/>
                <c:pt idx="0">
                  <c:v>Scenario 3</c:v>
                </c:pt>
              </c:strCache>
            </c:strRef>
          </c:tx>
          <c:spPr>
            <a:solidFill>
              <a:srgbClr val="800022"/>
            </a:solidFill>
            <a:ln w="25400">
              <a:solidFill>
                <a:srgbClr val="80002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Step3_Results!$H$193:$M$193</c:f>
              <c:numCache>
                <c:formatCode>_(* #,##0.0_);_(* \(#,##0.0\);_(*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439808"/>
        <c:axId val="150441344"/>
      </c:barChart>
      <c:catAx>
        <c:axId val="1504398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44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441344"/>
        <c:scaling>
          <c:orientation val="minMax"/>
          <c:max val="10"/>
          <c:min val="0"/>
        </c:scaling>
        <c:delete val="0"/>
        <c:axPos val="l"/>
        <c:numFmt formatCode="_(* #,##0.0_);_(* \(#,##0.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4398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 % of Assets</a:t>
            </a:r>
          </a:p>
        </c:rich>
      </c:tx>
      <c:layout>
        <c:manualLayout>
          <c:xMode val="edge"/>
          <c:yMode val="edge"/>
          <c:x val="0.35677165354330709"/>
          <c:y val="5.46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489630354894904"/>
          <c:y val="0.2421875"/>
          <c:w val="0.74218938748521801"/>
          <c:h val="0.39843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Step3_Results!$J$324</c:f>
              <c:strCache>
                <c:ptCount val="1"/>
                <c:pt idx="0">
                  <c:v>Scenario 1</c:v>
                </c:pt>
              </c:strCache>
            </c:strRef>
          </c:tx>
          <c:spPr>
            <a:solidFill>
              <a:srgbClr val="476782"/>
            </a:solidFill>
            <a:ln w="25400">
              <a:solidFill>
                <a:srgbClr val="47678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Step3_Results!$H$71:$M$71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Step3_Results!$K$324</c:f>
              <c:strCache>
                <c:ptCount val="1"/>
                <c:pt idx="0">
                  <c:v>Scenario 2</c:v>
                </c:pt>
              </c:strCache>
            </c:strRef>
          </c:tx>
          <c:spPr>
            <a:solidFill>
              <a:srgbClr val="669933"/>
            </a:solidFill>
            <a:ln w="25400">
              <a:solidFill>
                <a:srgbClr val="669933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Step3_Results!$H$133:$M$133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Step3_Results!$L$324</c:f>
              <c:strCache>
                <c:ptCount val="1"/>
                <c:pt idx="0">
                  <c:v>Scenario 3</c:v>
                </c:pt>
              </c:strCache>
            </c:strRef>
          </c:tx>
          <c:spPr>
            <a:solidFill>
              <a:srgbClr val="800022"/>
            </a:solidFill>
            <a:ln w="25400">
              <a:solidFill>
                <a:srgbClr val="80002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Step3_Results!$H$195:$M$195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483712"/>
        <c:axId val="150485248"/>
      </c:barChart>
      <c:catAx>
        <c:axId val="1504837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48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485248"/>
        <c:scaling>
          <c:orientation val="minMax"/>
          <c:max val="0.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483712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Surplus / Subsidy</a:t>
            </a:r>
          </a:p>
        </c:rich>
      </c:tx>
      <c:layout>
        <c:manualLayout>
          <c:xMode val="edge"/>
          <c:yMode val="edge"/>
          <c:x val="0.36979248687664046"/>
          <c:y val="3.9823008849557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0449118166906"/>
          <c:y val="0.22566420436991058"/>
          <c:w val="0.83333545261498165"/>
          <c:h val="0.67256782478875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Step3_Results!$H$66:$M$66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0522112"/>
        <c:axId val="150536192"/>
      </c:barChart>
      <c:catAx>
        <c:axId val="1505221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53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536192"/>
        <c:scaling>
          <c:orientation val="minMax"/>
          <c:max val="250"/>
          <c:min val="-25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522112"/>
        <c:crosses val="autoZero"/>
        <c:crossBetween val="between"/>
        <c:majorUnit val="2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Surplus / Subsidy</a:t>
            </a:r>
          </a:p>
        </c:rich>
      </c:tx>
      <c:layout>
        <c:manualLayout>
          <c:xMode val="edge"/>
          <c:yMode val="edge"/>
          <c:x val="0.36718832020997377"/>
          <c:y val="3.9823008849557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25039736530905"/>
          <c:y val="0.19469068612306009"/>
          <c:w val="0.80468954643134161"/>
          <c:h val="0.66814303646777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Step3_Results!$J$375:$L$375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0570112"/>
        <c:axId val="150571648"/>
      </c:barChart>
      <c:catAx>
        <c:axId val="15057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571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571648"/>
        <c:scaling>
          <c:orientation val="minMax"/>
          <c:max val="250"/>
          <c:min val="-25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570112"/>
        <c:crosses val="autoZero"/>
        <c:crossBetween val="between"/>
        <c:majorUnit val="2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Surplus / Subsidy</a:t>
            </a:r>
          </a:p>
        </c:rich>
      </c:tx>
      <c:layout>
        <c:manualLayout>
          <c:xMode val="edge"/>
          <c:yMode val="edge"/>
          <c:x val="0.36718832020997377"/>
          <c:y val="3.964757709251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25039736530905"/>
          <c:y val="0.1894273127753304"/>
          <c:w val="0.80729371972076347"/>
          <c:h val="0.674008810572687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Step3_Results!$J$437:$L$437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0749184"/>
        <c:axId val="150750720"/>
      </c:barChart>
      <c:catAx>
        <c:axId val="15074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750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750720"/>
        <c:scaling>
          <c:orientation val="minMax"/>
          <c:max val="250"/>
          <c:min val="-25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749184"/>
        <c:crosses val="autoZero"/>
        <c:crossBetween val="between"/>
        <c:majorUnit val="2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Surplus / Subsidy</a:t>
            </a:r>
          </a:p>
        </c:rich>
      </c:tx>
      <c:layout>
        <c:manualLayout>
          <c:xMode val="edge"/>
          <c:yMode val="edge"/>
          <c:x val="0.36718832020997377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85457065473088"/>
          <c:y val="0.28070295668412781"/>
          <c:w val="0.80468954643134161"/>
          <c:h val="0.583335831859203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Step3_Results!$J$499:$L$499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0780544"/>
        <c:axId val="150786432"/>
      </c:barChart>
      <c:catAx>
        <c:axId val="15078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786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786432"/>
        <c:scaling>
          <c:orientation val="minMax"/>
          <c:max val="250"/>
          <c:min val="-25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780544"/>
        <c:crosses val="autoZero"/>
        <c:crossBetween val="between"/>
        <c:majorUnit val="2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</a:t>
            </a:r>
          </a:p>
        </c:rich>
      </c:tx>
      <c:layout>
        <c:manualLayout>
          <c:xMode val="edge"/>
          <c:yMode val="edge"/>
          <c:x val="0.44531359361329831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19730984907040242"/>
          <c:w val="0.79166867998423252"/>
          <c:h val="0.663678583236808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Step3_Results!$J$343:$L$343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7199616"/>
        <c:axId val="137201152"/>
      </c:barChart>
      <c:catAx>
        <c:axId val="1371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201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201152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199616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Months of Cash in Operating Reserve</a:t>
            </a:r>
          </a:p>
        </c:rich>
      </c:tx>
      <c:layout>
        <c:manualLayout>
          <c:xMode val="edge"/>
          <c:yMode val="edge"/>
          <c:x val="0.22656277340332456"/>
          <c:y val="5.36912751677852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835154589263"/>
          <c:y val="0.24161073825503357"/>
          <c:w val="0.84635551191252378"/>
          <c:h val="0.6040268456375839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_(* #,##0.0_);_(* \(#,##0.0\);_(* &quot;-&quot;??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Step3_Results!$H$69:$M$69</c:f>
              <c:numCache>
                <c:formatCode>_(* #,##0.0_);_(* \(#,##0.0\);_(*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1089536"/>
        <c:axId val="151091072"/>
      </c:barChart>
      <c:catAx>
        <c:axId val="1510895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091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091072"/>
        <c:scaling>
          <c:orientation val="minMax"/>
          <c:max val="10"/>
          <c:min val="0"/>
        </c:scaling>
        <c:delete val="0"/>
        <c:axPos val="l"/>
        <c:numFmt formatCode="_(* #,##0.0_);_(* \(#,##0.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0895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Fee Revenue % of Operating Expenses</a:t>
            </a:r>
          </a:p>
        </c:rich>
      </c:tx>
      <c:layout>
        <c:manualLayout>
          <c:xMode val="edge"/>
          <c:yMode val="edge"/>
          <c:x val="0.22135444006999125"/>
          <c:y val="5.36912751677852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77100304127222"/>
          <c:y val="0.22818791946308725"/>
          <c:w val="0.8541680243301778"/>
          <c:h val="0.6174496644295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C589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Step3_Results!$H$70:$M$70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1115648"/>
        <c:axId val="151117184"/>
      </c:barChart>
      <c:catAx>
        <c:axId val="1511156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117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117184"/>
        <c:scaling>
          <c:orientation val="minMax"/>
          <c:max val="1.5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115648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 % of Assets</a:t>
            </a:r>
          </a:p>
        </c:rich>
      </c:tx>
      <c:layout>
        <c:manualLayout>
          <c:xMode val="edge"/>
          <c:yMode val="edge"/>
          <c:x val="0.3567713801399825"/>
          <c:y val="5.32451443569553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9793446530416"/>
          <c:y val="0.21963572785370616"/>
          <c:w val="0.84895968271840849"/>
          <c:h val="0.625629042977223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Step3_Results!$H$71:$M$71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9762304"/>
        <c:axId val="119780480"/>
      </c:barChart>
      <c:catAx>
        <c:axId val="1197623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780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780480"/>
        <c:scaling>
          <c:orientation val="minMax"/>
          <c:max val="0.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762304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Months of Cash in Operating Reserve</a:t>
            </a:r>
          </a:p>
        </c:rich>
      </c:tx>
      <c:layout>
        <c:manualLayout>
          <c:xMode val="edge"/>
          <c:yMode val="edge"/>
          <c:x val="0.22135471347331584"/>
          <c:y val="5.3333333333333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8128377605127"/>
          <c:y val="0.2000013020918105"/>
          <c:w val="0.82812710603613804"/>
          <c:h val="0.57333706599652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_(* #,##0.0_);_(* \(#,##0.0\);_(* &quot;-&quot;??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Step3_Results!$J$386:$L$386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Step3_Results!$J$378:$L$378</c:f>
              <c:numCache>
                <c:formatCode>#,##0.0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9871744"/>
        <c:axId val="119873536"/>
      </c:barChart>
      <c:catAx>
        <c:axId val="1198717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873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873536"/>
        <c:scaling>
          <c:orientation val="minMax"/>
          <c:max val="10"/>
          <c:min val="0"/>
        </c:scaling>
        <c:delete val="0"/>
        <c:axPos val="l"/>
        <c:numFmt formatCode="#,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87174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Fee Revenue % of Operating Expenses</a:t>
            </a:r>
          </a:p>
        </c:rich>
      </c:tx>
      <c:layout>
        <c:manualLayout>
          <c:xMode val="edge"/>
          <c:yMode val="edge"/>
          <c:x val="0.21354221347331584"/>
          <c:y val="5.29801324503311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364622407588724"/>
          <c:y val="0.19867613913797061"/>
          <c:w val="0.80729371972076347"/>
          <c:h val="0.509935423787457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C589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Step3_Results!$J$379:$L$379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9903360"/>
        <c:axId val="119904896"/>
      </c:barChart>
      <c:catAx>
        <c:axId val="11990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904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904896"/>
        <c:scaling>
          <c:orientation val="minMax"/>
          <c:max val="1.5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903360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 % of Assets</a:t>
            </a:r>
          </a:p>
        </c:rich>
      </c:tx>
      <c:layout>
        <c:manualLayout>
          <c:xMode val="edge"/>
          <c:yMode val="edge"/>
          <c:x val="0.35677165354330709"/>
          <c:y val="5.263157894736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45874394415269"/>
          <c:y val="0.21710526315789475"/>
          <c:w val="0.79948119985249799"/>
          <c:h val="0.493421052631578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Step3_Results!$J$380:$L$380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9951360"/>
        <c:axId val="119952896"/>
      </c:barChart>
      <c:catAx>
        <c:axId val="11995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952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952896"/>
        <c:scaling>
          <c:orientation val="minMax"/>
          <c:max val="0.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951360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Months of Cash in Operating Reserve</a:t>
            </a:r>
          </a:p>
        </c:rich>
      </c:tx>
      <c:layout>
        <c:manualLayout>
          <c:xMode val="edge"/>
          <c:yMode val="edge"/>
          <c:x val="0.22135471347331584"/>
          <c:y val="5.3333333333333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8128377605127"/>
          <c:y val="0.22000143230099153"/>
          <c:w val="0.83073127932555979"/>
          <c:h val="0.55333693578734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_(* #,##0.0_);_(* \(#,##0.0\);_(* &quot;-&quot;??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Step3_Results!$J$386:$L$386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Step3_Results!$J$440:$L$440</c:f>
              <c:numCache>
                <c:formatCode>#,##0.0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9974528"/>
        <c:axId val="130224512"/>
      </c:barChart>
      <c:catAx>
        <c:axId val="11997452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22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224512"/>
        <c:scaling>
          <c:orientation val="minMax"/>
          <c:max val="10"/>
          <c:min val="0"/>
        </c:scaling>
        <c:delete val="0"/>
        <c:axPos val="l"/>
        <c:numFmt formatCode="#,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9745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Fee Revenue % of Operating Expenses</a:t>
            </a:r>
          </a:p>
        </c:rich>
      </c:tx>
      <c:layout>
        <c:manualLayout>
          <c:xMode val="edge"/>
          <c:yMode val="edge"/>
          <c:x val="0.21354221347331584"/>
          <c:y val="5.29801324503311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364622407588724"/>
          <c:y val="0.23178882899429906"/>
          <c:w val="0.80729371972076347"/>
          <c:h val="0.543048113643786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C589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Step3_Results!$J$441:$L$441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0258816"/>
        <c:axId val="130260352"/>
      </c:barChart>
      <c:catAx>
        <c:axId val="13025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26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260352"/>
        <c:scaling>
          <c:orientation val="minMax"/>
          <c:max val="1.5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258816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 % of Assets</a:t>
            </a:r>
          </a:p>
        </c:rich>
      </c:tx>
      <c:layout>
        <c:manualLayout>
          <c:xMode val="edge"/>
          <c:yMode val="edge"/>
          <c:x val="0.35677165354330709"/>
          <c:y val="5.263157894736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45874394415269"/>
          <c:y val="0.24342105263157895"/>
          <c:w val="0.79948119985249799"/>
          <c:h val="0.532894736842105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Step3_Results!$J$442:$L$442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21262848"/>
        <c:axId val="121264384"/>
      </c:barChart>
      <c:catAx>
        <c:axId val="12126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26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264384"/>
        <c:scaling>
          <c:orientation val="minMax"/>
          <c:max val="0.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262848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Months of Cash in Operating Reserve</a:t>
            </a:r>
          </a:p>
        </c:rich>
      </c:tx>
      <c:layout>
        <c:manualLayout>
          <c:xMode val="edge"/>
          <c:yMode val="edge"/>
          <c:x val="0.22135471347331584"/>
          <c:y val="5.3333333333333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8128377605127"/>
          <c:y val="0.20666801216153752"/>
          <c:w val="0.83073127932555979"/>
          <c:h val="0.566670355926796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_(* #,##0.0_);_(* \(#,##0.0\);_(* &quot;-&quot;??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Step3_Results!$J$386:$L$386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Step3_Results!$J$502:$L$502</c:f>
              <c:numCache>
                <c:formatCode>#,##0.0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21303040"/>
        <c:axId val="121304576"/>
      </c:barChart>
      <c:catAx>
        <c:axId val="1213030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304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304576"/>
        <c:scaling>
          <c:orientation val="minMax"/>
          <c:max val="10"/>
          <c:min val="0"/>
        </c:scaling>
        <c:delete val="0"/>
        <c:axPos val="l"/>
        <c:numFmt formatCode="#,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30304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Revenues</a:t>
            </a:r>
          </a:p>
        </c:rich>
      </c:tx>
      <c:layout>
        <c:manualLayout>
          <c:xMode val="edge"/>
          <c:yMode val="edge"/>
          <c:x val="0.42187609361329836"/>
          <c:y val="4.0178571428571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17857142857142858"/>
          <c:w val="0.79166867998423252"/>
          <c:h val="0.68303571428571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Step3_Results!$J$359:$L$359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7500928"/>
        <c:axId val="137515008"/>
      </c:barChart>
      <c:catAx>
        <c:axId val="13750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515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515008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500928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Fee Revenue % of Oper. Expenses</a:t>
            </a:r>
          </a:p>
        </c:rich>
      </c:tx>
      <c:layout>
        <c:manualLayout>
          <c:xMode val="edge"/>
          <c:yMode val="edge"/>
          <c:x val="0.24739638013998247"/>
          <c:y val="5.29801324503311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364622407588724"/>
          <c:y val="0.24503390493683044"/>
          <c:w val="0.80989789301018522"/>
          <c:h val="0.529803037701255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C589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Step3_Results!$J$503:$L$503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21395840"/>
        <c:axId val="121405824"/>
      </c:barChart>
      <c:catAx>
        <c:axId val="12139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05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405824"/>
        <c:scaling>
          <c:orientation val="minMax"/>
          <c:max val="1.5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395840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 % of Assets</a:t>
            </a:r>
          </a:p>
        </c:rich>
      </c:tx>
      <c:layout>
        <c:manualLayout>
          <c:xMode val="edge"/>
          <c:yMode val="edge"/>
          <c:x val="0.35677165354330709"/>
          <c:y val="5.263157894736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85457065473088"/>
          <c:y val="0.23026315789473684"/>
          <c:w val="0.79948119985249799"/>
          <c:h val="0.546052631578947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Step3_Results!$J$504:$L$504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21436032"/>
        <c:axId val="121437568"/>
      </c:barChart>
      <c:catAx>
        <c:axId val="12143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37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437568"/>
        <c:scaling>
          <c:orientation val="minMax"/>
          <c:max val="0.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36032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Surplus / Subsidy</a:t>
            </a:r>
          </a:p>
        </c:rich>
      </c:tx>
      <c:layout>
        <c:manualLayout>
          <c:xMode val="edge"/>
          <c:yMode val="edge"/>
          <c:x val="0.36718832020997377"/>
          <c:y val="3.9823008849557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85457065473088"/>
          <c:y val="0.23451378101186784"/>
          <c:w val="0.79687702656307613"/>
          <c:h val="0.393806160567098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Step3_Results!$J$324</c:f>
              <c:strCache>
                <c:ptCount val="1"/>
                <c:pt idx="0">
                  <c:v>Scenario 1</c:v>
                </c:pt>
              </c:strCache>
            </c:strRef>
          </c:tx>
          <c:spPr>
            <a:solidFill>
              <a:srgbClr val="476782"/>
            </a:solidFill>
            <a:ln w="25400">
              <a:solidFill>
                <a:srgbClr val="47678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Step3_Results!$H$66:$M$66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Step3_Results!$K$324</c:f>
              <c:strCache>
                <c:ptCount val="1"/>
                <c:pt idx="0">
                  <c:v>Scenario 2</c:v>
                </c:pt>
              </c:strCache>
            </c:strRef>
          </c:tx>
          <c:spPr>
            <a:solidFill>
              <a:srgbClr val="669933"/>
            </a:solidFill>
            <a:ln w="25400">
              <a:solidFill>
                <a:srgbClr val="669933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Step3_Results!$H$128:$M$128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Step3_Results!$L$324</c:f>
              <c:strCache>
                <c:ptCount val="1"/>
                <c:pt idx="0">
                  <c:v>Scenario 3</c:v>
                </c:pt>
              </c:strCache>
            </c:strRef>
          </c:tx>
          <c:spPr>
            <a:solidFill>
              <a:srgbClr val="800022"/>
            </a:solidFill>
            <a:ln w="25400">
              <a:solidFill>
                <a:srgbClr val="80002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Step3_Results!$H$190:$M$190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500416"/>
        <c:axId val="121501952"/>
      </c:barChart>
      <c:catAx>
        <c:axId val="1215004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501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501952"/>
        <c:scaling>
          <c:orientation val="minMax"/>
          <c:max val="250"/>
          <c:min val="-25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500416"/>
        <c:crosses val="autoZero"/>
        <c:crossBetween val="between"/>
        <c:majorUnit val="25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666721347331584"/>
          <c:y val="0.88053283162613516"/>
          <c:w val="0.79166858048993882"/>
          <c:h val="9.73451327433628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Fee Revenue % of Oper. Expenses</a:t>
            </a:r>
          </a:p>
        </c:rich>
      </c:tx>
      <c:layout>
        <c:manualLayout>
          <c:xMode val="edge"/>
          <c:yMode val="edge"/>
          <c:x val="0.24739638013998247"/>
          <c:y val="5.4264379743229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47961039126178"/>
          <c:y val="0.25581589007910971"/>
          <c:w val="0.75260608064290524"/>
          <c:h val="0.38759983345319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Step3_Results!$J$324</c:f>
              <c:strCache>
                <c:ptCount val="1"/>
                <c:pt idx="0">
                  <c:v>Scenario 1</c:v>
                </c:pt>
              </c:strCache>
            </c:strRef>
          </c:tx>
          <c:spPr>
            <a:solidFill>
              <a:srgbClr val="476782"/>
            </a:solidFill>
            <a:ln w="25400">
              <a:solidFill>
                <a:srgbClr val="47678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Step3_Results!$H$70:$M$70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Step3_Results!$K$324</c:f>
              <c:strCache>
                <c:ptCount val="1"/>
                <c:pt idx="0">
                  <c:v>Scenario 2</c:v>
                </c:pt>
              </c:strCache>
            </c:strRef>
          </c:tx>
          <c:spPr>
            <a:solidFill>
              <a:srgbClr val="669933"/>
            </a:solidFill>
            <a:ln w="25400">
              <a:solidFill>
                <a:srgbClr val="669933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Step3_Results!$H$132:$M$132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Step3_Results!$L$324</c:f>
              <c:strCache>
                <c:ptCount val="1"/>
                <c:pt idx="0">
                  <c:v>Scenario 3</c:v>
                </c:pt>
              </c:strCache>
            </c:strRef>
          </c:tx>
          <c:spPr>
            <a:solidFill>
              <a:srgbClr val="800022"/>
            </a:solidFill>
            <a:ln w="25400">
              <a:solidFill>
                <a:srgbClr val="800022"/>
              </a:solidFill>
              <a:prstDash val="solid"/>
            </a:ln>
          </c:spPr>
          <c:invertIfNegative val="0"/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Step3_Results!$H$194:$M$194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322432"/>
        <c:axId val="130323968"/>
      </c:barChart>
      <c:catAx>
        <c:axId val="1303224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323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323968"/>
        <c:scaling>
          <c:orientation val="minMax"/>
          <c:max val="1.5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322432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Operating Expenses</a:t>
            </a:r>
          </a:p>
        </c:rich>
      </c:tx>
      <c:layout>
        <c:manualLayout>
          <c:xMode val="edge"/>
          <c:yMode val="edge"/>
          <c:x val="0.20572971347331584"/>
          <c:y val="3.9823008849557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19911547444403874"/>
          <c:w val="0.79427285327365438"/>
          <c:h val="0.66371824814679581"/>
        </c:manualLayout>
      </c:layout>
      <c:barChart>
        <c:barDir val="col"/>
        <c:grouping val="stacked"/>
        <c:varyColors val="0"/>
        <c:ser>
          <c:idx val="0"/>
          <c:order val="0"/>
          <c:tx>
            <c:v>Personnel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Step3_Results!$J$426:$L$426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v>Non-Personnel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476782" mc:Ignorable="a14" a14:legacySpreadsheetColorIndex="5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669933" mc:Ignorable="a14" a14:legacySpreadsheetColorIndex="1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800022" mc:Ignorable="a14" a14:legacySpreadsheetColorIndex="59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Step3_Results!$J$434:$L$434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30694144"/>
        <c:axId val="130716416"/>
      </c:barChart>
      <c:barChart>
        <c:barDir val="col"/>
        <c:grouping val="clustered"/>
        <c:varyColors val="0"/>
        <c:ser>
          <c:idx val="2"/>
          <c:order val="2"/>
          <c:tx>
            <c:v>Total</c:v>
          </c:tx>
          <c:spPr>
            <a:noFill/>
            <a:ln w="25400">
              <a:noFill/>
            </a:ln>
          </c:spPr>
          <c:invertIfNegative val="0"/>
          <c:dLbls>
            <c:numFmt formatCode="_(* #,##0_);_(* \(#,##0\);_(* &quot;-&quot;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Step3_Results!$J$435:$L$435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717952"/>
        <c:axId val="130723840"/>
      </c:barChart>
      <c:catAx>
        <c:axId val="13069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716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716416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94144"/>
        <c:crosses val="autoZero"/>
        <c:crossBetween val="between"/>
        <c:majorUnit val="500"/>
      </c:valAx>
      <c:catAx>
        <c:axId val="130717952"/>
        <c:scaling>
          <c:orientation val="minMax"/>
        </c:scaling>
        <c:delete val="1"/>
        <c:axPos val="b"/>
        <c:majorTickMark val="out"/>
        <c:minorTickMark val="none"/>
        <c:tickLblPos val="nextTo"/>
        <c:crossAx val="130723840"/>
        <c:crosses val="autoZero"/>
        <c:auto val="1"/>
        <c:lblAlgn val="ctr"/>
        <c:lblOffset val="100"/>
        <c:noMultiLvlLbl val="0"/>
      </c:catAx>
      <c:valAx>
        <c:axId val="130723840"/>
        <c:scaling>
          <c:orientation val="minMax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13071795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Operating Expenses</a:t>
            </a:r>
          </a:p>
        </c:rich>
      </c:tx>
      <c:layout>
        <c:manualLayout>
          <c:xMode val="edge"/>
          <c:yMode val="edge"/>
          <c:x val="0.20572971347331584"/>
          <c:y val="3.964757709251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0704845814977973"/>
          <c:w val="0.79166867998423252"/>
          <c:h val="0.65638766519823788"/>
        </c:manualLayout>
      </c:layout>
      <c:barChart>
        <c:barDir val="col"/>
        <c:grouping val="stacked"/>
        <c:varyColors val="0"/>
        <c:ser>
          <c:idx val="0"/>
          <c:order val="0"/>
          <c:tx>
            <c:v>Personnel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Step3_Results!$J$488:$L$488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v>Non-Personnel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476782" mc:Ignorable="a14" a14:legacySpreadsheetColorIndex="5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669933" mc:Ignorable="a14" a14:legacySpreadsheetColorIndex="1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800022" mc:Ignorable="a14" a14:legacySpreadsheetColorIndex="59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Step3_Results!$J$496:$L$496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30456960"/>
        <c:axId val="130466944"/>
      </c:barChart>
      <c:barChart>
        <c:barDir val="col"/>
        <c:grouping val="clustered"/>
        <c:varyColors val="0"/>
        <c:ser>
          <c:idx val="2"/>
          <c:order val="2"/>
          <c:tx>
            <c:v>Total</c:v>
          </c:tx>
          <c:spPr>
            <a:noFill/>
            <a:ln w="25400">
              <a:noFill/>
            </a:ln>
          </c:spPr>
          <c:invertIfNegative val="0"/>
          <c:dLbls>
            <c:numFmt formatCode="_(* #,##0_);_(* \(#,##0\);_(* &quot;-&quot;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Step3_Results!$J$497:$L$497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468480"/>
        <c:axId val="130474368"/>
      </c:barChart>
      <c:catAx>
        <c:axId val="13045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46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466944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456960"/>
        <c:crosses val="autoZero"/>
        <c:crossBetween val="between"/>
        <c:majorUnit val="500"/>
      </c:valAx>
      <c:catAx>
        <c:axId val="130468480"/>
        <c:scaling>
          <c:orientation val="minMax"/>
        </c:scaling>
        <c:delete val="1"/>
        <c:axPos val="b"/>
        <c:majorTickMark val="out"/>
        <c:minorTickMark val="none"/>
        <c:tickLblPos val="nextTo"/>
        <c:crossAx val="130474368"/>
        <c:crosses val="autoZero"/>
        <c:auto val="1"/>
        <c:lblAlgn val="ctr"/>
        <c:lblOffset val="100"/>
        <c:noMultiLvlLbl val="0"/>
      </c:catAx>
      <c:valAx>
        <c:axId val="130474368"/>
        <c:scaling>
          <c:orientation val="minMax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13046848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Assets</a:t>
            </a:r>
          </a:p>
        </c:rich>
      </c:tx>
      <c:layout>
        <c:manualLayout>
          <c:xMode val="edge"/>
          <c:yMode val="edge"/>
          <c:x val="0.44270915354330709"/>
          <c:y val="4.0632296528544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00019868246504"/>
          <c:y val="0.19864669295096549"/>
          <c:w val="0.86458470755371664"/>
          <c:h val="0.695263425328379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7678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Step3_Results!$H$92:$M$92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0518016"/>
        <c:axId val="130519808"/>
      </c:barChart>
      <c:catAx>
        <c:axId val="1305180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19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519808"/>
        <c:scaling>
          <c:orientation val="minMax"/>
          <c:max val="50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18016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Gifts</a:t>
            </a:r>
          </a:p>
        </c:rich>
      </c:tx>
      <c:layout>
        <c:manualLayout>
          <c:xMode val="edge"/>
          <c:yMode val="edge"/>
          <c:x val="0.46093859361329831"/>
          <c:y val="4.0540540540540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2535762877815"/>
          <c:y val="0.22522621597962406"/>
          <c:w val="0.82031458616787256"/>
          <c:h val="0.671174123619279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669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Step3_Results!$H$94:$M$94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0552576"/>
        <c:axId val="130554112"/>
      </c:barChart>
      <c:catAx>
        <c:axId val="1305525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54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554112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52576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</a:t>
            </a:r>
          </a:p>
        </c:rich>
      </c:tx>
      <c:layout>
        <c:manualLayout>
          <c:xMode val="edge"/>
          <c:yMode val="edge"/>
          <c:x val="0.44791776027996494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2535762877815"/>
          <c:y val="0.21973142282840272"/>
          <c:w val="0.82031458616787256"/>
          <c:h val="0.677131527491608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5C5D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Step3_Results!$H$96:$M$96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0578688"/>
        <c:axId val="130588672"/>
      </c:barChart>
      <c:catAx>
        <c:axId val="1305786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88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588672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78688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Revenues</a:t>
            </a:r>
          </a:p>
        </c:rich>
      </c:tx>
      <c:layout>
        <c:manualLayout>
          <c:xMode val="edge"/>
          <c:yMode val="edge"/>
          <c:x val="0.42447971347331581"/>
          <c:y val="4.0178571428571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79185707069567"/>
          <c:y val="0.21875"/>
          <c:w val="0.84114717030075437"/>
          <c:h val="0.67857142857142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CD1B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Step3_Results!$H$112:$M$112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0633728"/>
        <c:axId val="130635264"/>
      </c:barChart>
      <c:catAx>
        <c:axId val="13063372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3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635264"/>
        <c:scaling>
          <c:orientation val="minMax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33728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Operating Expenses</a:t>
            </a:r>
          </a:p>
        </c:rich>
      </c:tx>
      <c:layout>
        <c:manualLayout>
          <c:xMode val="edge"/>
          <c:yMode val="edge"/>
          <c:x val="0.20572971347331584"/>
          <c:y val="0.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18222301312071668"/>
          <c:w val="0.79166867998423252"/>
          <c:h val="0.68000295140169875"/>
        </c:manualLayout>
      </c:layout>
      <c:barChart>
        <c:barDir val="col"/>
        <c:grouping val="stacked"/>
        <c:varyColors val="0"/>
        <c:ser>
          <c:idx val="0"/>
          <c:order val="0"/>
          <c:tx>
            <c:v>Personnel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Step3_Results!$J$364:$L$364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v>Non-Personnel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476782" mc:Ignorable="a14" a14:legacySpreadsheetColorIndex="5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669933" mc:Ignorable="a14" a14:legacySpreadsheetColorIndex="1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800022" mc:Ignorable="a14" a14:legacySpreadsheetColorIndex="59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Step3_Results!$J$372:$L$372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37580544"/>
        <c:axId val="137582080"/>
      </c:barChart>
      <c:barChart>
        <c:barDir val="col"/>
        <c:grouping val="clustered"/>
        <c:varyColors val="0"/>
        <c:ser>
          <c:idx val="2"/>
          <c:order val="2"/>
          <c:tx>
            <c:v>Total</c:v>
          </c:tx>
          <c:spPr>
            <a:noFill/>
            <a:ln w="25400">
              <a:noFill/>
            </a:ln>
          </c:spPr>
          <c:invertIfNegative val="0"/>
          <c:dLbls>
            <c:numFmt formatCode="_(* #,##0_);_(* \(#,##0\);_(* &quot;-&quot;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Step3_Results!$J$373:$L$373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583616"/>
        <c:axId val="137585408"/>
      </c:barChart>
      <c:catAx>
        <c:axId val="13758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582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582080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580544"/>
        <c:crosses val="autoZero"/>
        <c:crossBetween val="between"/>
        <c:majorUnit val="500"/>
      </c:valAx>
      <c:catAx>
        <c:axId val="137583616"/>
        <c:scaling>
          <c:orientation val="minMax"/>
        </c:scaling>
        <c:delete val="1"/>
        <c:axPos val="b"/>
        <c:majorTickMark val="out"/>
        <c:minorTickMark val="none"/>
        <c:tickLblPos val="nextTo"/>
        <c:crossAx val="137585408"/>
        <c:crosses val="autoZero"/>
        <c:auto val="1"/>
        <c:lblAlgn val="ctr"/>
        <c:lblOffset val="100"/>
        <c:noMultiLvlLbl val="0"/>
      </c:catAx>
      <c:valAx>
        <c:axId val="137585408"/>
        <c:scaling>
          <c:orientation val="minMax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13758361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Operating Expenses           </a:t>
            </a:r>
          </a:p>
        </c:rich>
      </c:tx>
      <c:layout>
        <c:manualLayout>
          <c:xMode val="edge"/>
          <c:yMode val="edge"/>
          <c:x val="0.25781277340332459"/>
          <c:y val="3.55163604549431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1688190600382"/>
          <c:y val="0.22641632136342305"/>
          <c:w val="0.82552214546544622"/>
          <c:h val="0.67036989266425251"/>
        </c:manualLayout>
      </c:layout>
      <c:barChart>
        <c:barDir val="col"/>
        <c:grouping val="stacked"/>
        <c:varyColors val="0"/>
        <c:ser>
          <c:idx val="0"/>
          <c:order val="0"/>
          <c:tx>
            <c:v>Personnel</c:v>
          </c:tx>
          <c:spPr>
            <a:solidFill>
              <a:srgbClr val="80002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Step3_Results!$H$117:$M$117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v>Non-Personnel</c:v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Step3_Results!$H$125:$M$125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30678144"/>
        <c:axId val="130831488"/>
      </c:barChart>
      <c:barChart>
        <c:barDir val="col"/>
        <c:grouping val="clustered"/>
        <c:varyColors val="0"/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Step3_Results!$H$126:$M$126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3024"/>
        <c:axId val="130838912"/>
      </c:barChart>
      <c:catAx>
        <c:axId val="1306781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31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831488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78144"/>
        <c:crosses val="autoZero"/>
        <c:crossBetween val="between"/>
        <c:majorUnit val="500"/>
      </c:valAx>
      <c:catAx>
        <c:axId val="130833024"/>
        <c:scaling>
          <c:orientation val="minMax"/>
        </c:scaling>
        <c:delete val="1"/>
        <c:axPos val="b"/>
        <c:majorTickMark val="out"/>
        <c:minorTickMark val="none"/>
        <c:tickLblPos val="nextTo"/>
        <c:crossAx val="130838912"/>
        <c:crosses val="autoZero"/>
        <c:auto val="1"/>
        <c:lblAlgn val="ctr"/>
        <c:lblOffset val="100"/>
        <c:noMultiLvlLbl val="0"/>
      </c:catAx>
      <c:valAx>
        <c:axId val="130838912"/>
        <c:scaling>
          <c:orientation val="minMax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13083302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Surplus / Subsidy</a:t>
            </a:r>
          </a:p>
        </c:rich>
      </c:tx>
      <c:layout>
        <c:manualLayout>
          <c:xMode val="edge"/>
          <c:yMode val="edge"/>
          <c:x val="0.36979248687664046"/>
          <c:y val="3.9823008849557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0449118166906"/>
          <c:y val="0.22123941604893194"/>
          <c:w val="0.83333545261498165"/>
          <c:h val="0.676992613109731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Step3_Results!$H$128:$M$128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0867584"/>
        <c:axId val="130869120"/>
      </c:barChart>
      <c:catAx>
        <c:axId val="1308675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69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869120"/>
        <c:scaling>
          <c:orientation val="minMax"/>
          <c:max val="250"/>
          <c:min val="-25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67584"/>
        <c:crosses val="autoZero"/>
        <c:crossBetween val="between"/>
        <c:majorUnit val="2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Months of Cash in Operating Reserve</a:t>
            </a:r>
          </a:p>
        </c:rich>
      </c:tx>
      <c:layout>
        <c:manualLayout>
          <c:xMode val="edge"/>
          <c:yMode val="edge"/>
          <c:x val="0.22656277340332456"/>
          <c:y val="5.36912751677852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835154589263"/>
          <c:y val="0.24832214765100671"/>
          <c:w val="0.84635551191252378"/>
          <c:h val="0.597315436241610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_(* #,##0.0_);_(* \(#,##0.0\);_(* &quot;-&quot;??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Step3_Results!$H$131:$M$131</c:f>
              <c:numCache>
                <c:formatCode>_(* #,##0.0_);_(* \(#,##0.0\);_(*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0889600"/>
        <c:axId val="130891136"/>
      </c:barChart>
      <c:catAx>
        <c:axId val="1308896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91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891136"/>
        <c:scaling>
          <c:orientation val="minMax"/>
          <c:max val="10"/>
          <c:min val="0"/>
        </c:scaling>
        <c:delete val="0"/>
        <c:axPos val="l"/>
        <c:numFmt formatCode="_(* #,##0.0_);_(* \(#,##0.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8960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Fee Revenue % of Operating Expenses</a:t>
            </a:r>
          </a:p>
        </c:rich>
      </c:tx>
      <c:layout>
        <c:manualLayout>
          <c:xMode val="edge"/>
          <c:yMode val="edge"/>
          <c:x val="0.22135444006999125"/>
          <c:y val="5.36912751677852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77100304127222"/>
          <c:y val="0.2348993288590604"/>
          <c:w val="0.8541680243301778"/>
          <c:h val="0.610738255033557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C589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Step3_Results!$H$132:$M$132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0907520"/>
        <c:axId val="130925696"/>
      </c:barChart>
      <c:catAx>
        <c:axId val="1309075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92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925696"/>
        <c:scaling>
          <c:orientation val="minMax"/>
          <c:max val="1.5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907520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 % of Assets</a:t>
            </a:r>
          </a:p>
        </c:rich>
      </c:tx>
      <c:layout>
        <c:manualLayout>
          <c:xMode val="edge"/>
          <c:yMode val="edge"/>
          <c:x val="0.3567713801399825"/>
          <c:y val="5.32451443569553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9793446530416"/>
          <c:y val="0.22629135597048514"/>
          <c:w val="0.84895968271840849"/>
          <c:h val="0.618973414860444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Step3_Results!$H$133:$M$133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0974848"/>
        <c:axId val="130976384"/>
      </c:barChart>
      <c:catAx>
        <c:axId val="1309748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97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976384"/>
        <c:scaling>
          <c:orientation val="minMax"/>
          <c:max val="0.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974848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Assets</a:t>
            </a:r>
          </a:p>
        </c:rich>
      </c:tx>
      <c:layout>
        <c:manualLayout>
          <c:xMode val="edge"/>
          <c:yMode val="edge"/>
          <c:x val="0.44270915354330709"/>
          <c:y val="4.0632296528544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00019868246504"/>
          <c:y val="0.19864669295096549"/>
          <c:w val="0.86458470755371664"/>
          <c:h val="0.695263425328379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7678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Step3_Results!$H$154:$M$154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1009152"/>
        <c:axId val="131015040"/>
      </c:barChart>
      <c:catAx>
        <c:axId val="1310091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01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1015040"/>
        <c:scaling>
          <c:orientation val="minMax"/>
          <c:max val="50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009152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Gifts</a:t>
            </a:r>
          </a:p>
        </c:rich>
      </c:tx>
      <c:layout>
        <c:manualLayout>
          <c:xMode val="edge"/>
          <c:yMode val="edge"/>
          <c:x val="0.46093859361329831"/>
          <c:y val="4.0540540540540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2535762877815"/>
          <c:y val="0.22522621597962406"/>
          <c:w val="0.82031458616787256"/>
          <c:h val="0.671174123619279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669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Step3_Results!$H$156:$M$156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1039616"/>
        <c:axId val="131041152"/>
      </c:barChart>
      <c:catAx>
        <c:axId val="1310396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041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1041152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039616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</a:t>
            </a:r>
          </a:p>
        </c:rich>
      </c:tx>
      <c:layout>
        <c:manualLayout>
          <c:xMode val="edge"/>
          <c:yMode val="edge"/>
          <c:x val="0.44791776027996494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2535762877815"/>
          <c:y val="0.21973142282840272"/>
          <c:w val="0.82031458616787256"/>
          <c:h val="0.677131527491608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5C5D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Step3_Results!$H$158:$M$158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1159936"/>
        <c:axId val="131161472"/>
      </c:barChart>
      <c:catAx>
        <c:axId val="1311599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16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1161472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159936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Revenues</a:t>
            </a:r>
          </a:p>
        </c:rich>
      </c:tx>
      <c:layout>
        <c:manualLayout>
          <c:xMode val="edge"/>
          <c:yMode val="edge"/>
          <c:x val="0.42447971347331581"/>
          <c:y val="4.0178571428571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79185707069567"/>
          <c:y val="0.21875"/>
          <c:w val="0.84114717030075437"/>
          <c:h val="0.67857142857142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CD1B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Step3_Results!$H$174:$M$174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1181952"/>
        <c:axId val="131200128"/>
      </c:barChart>
      <c:catAx>
        <c:axId val="1311819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20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1200128"/>
        <c:scaling>
          <c:orientation val="minMax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181952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Operating Expenses           </a:t>
            </a:r>
          </a:p>
        </c:rich>
      </c:tx>
      <c:layout>
        <c:manualLayout>
          <c:xMode val="edge"/>
          <c:yMode val="edge"/>
          <c:x val="0.25781277340332459"/>
          <c:y val="3.55163604549431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1688190600382"/>
          <c:y val="0.22641632136342305"/>
          <c:w val="0.82552214546544622"/>
          <c:h val="0.67036989266425251"/>
        </c:manualLayout>
      </c:layout>
      <c:barChart>
        <c:barDir val="col"/>
        <c:grouping val="stacked"/>
        <c:varyColors val="0"/>
        <c:ser>
          <c:idx val="0"/>
          <c:order val="0"/>
          <c:tx>
            <c:v>Personnel</c:v>
          </c:tx>
          <c:spPr>
            <a:solidFill>
              <a:srgbClr val="80002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Step3_Results!$H$179:$M$179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v>Non-Personnel</c:v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Step3_Results!$H$187:$M$187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31300352"/>
        <c:axId val="131339008"/>
      </c:barChart>
      <c:barChart>
        <c:barDir val="col"/>
        <c:grouping val="clustered"/>
        <c:varyColors val="0"/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Step3_Results!$H$188:$M$188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340544"/>
        <c:axId val="131342336"/>
      </c:barChart>
      <c:catAx>
        <c:axId val="1313003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339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1339008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300352"/>
        <c:crosses val="autoZero"/>
        <c:crossBetween val="between"/>
        <c:majorUnit val="500"/>
      </c:valAx>
      <c:catAx>
        <c:axId val="131340544"/>
        <c:scaling>
          <c:orientation val="minMax"/>
        </c:scaling>
        <c:delete val="1"/>
        <c:axPos val="b"/>
        <c:majorTickMark val="out"/>
        <c:minorTickMark val="none"/>
        <c:tickLblPos val="nextTo"/>
        <c:crossAx val="131342336"/>
        <c:crosses val="autoZero"/>
        <c:auto val="1"/>
        <c:lblAlgn val="ctr"/>
        <c:lblOffset val="100"/>
        <c:noMultiLvlLbl val="0"/>
      </c:catAx>
      <c:valAx>
        <c:axId val="131342336"/>
        <c:scaling>
          <c:orientation val="minMax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13134054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Assets</a:t>
            </a:r>
          </a:p>
        </c:rich>
      </c:tx>
      <c:layout>
        <c:manualLayout>
          <c:xMode val="edge"/>
          <c:yMode val="edge"/>
          <c:x val="0.44270942694663168"/>
          <c:y val="4.0723981900452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489630354894904"/>
          <c:y val="0.24886877828054299"/>
          <c:w val="0.77604364024770167"/>
          <c:h val="0.61085972850678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Step3_Results!$J$386:$L$386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Step3_Results!$J$401:$L$401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3138816"/>
        <c:axId val="143140352"/>
      </c:barChart>
      <c:catAx>
        <c:axId val="1431388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14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140352"/>
        <c:scaling>
          <c:orientation val="minMax"/>
          <c:max val="50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138816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Surplus / Subsidy</a:t>
            </a:r>
          </a:p>
        </c:rich>
      </c:tx>
      <c:layout>
        <c:manualLayout>
          <c:xMode val="edge"/>
          <c:yMode val="edge"/>
          <c:x val="0.36979248687664046"/>
          <c:y val="3.9823008849557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0449118166906"/>
          <c:y val="0.22123941604893194"/>
          <c:w val="0.83333545261498165"/>
          <c:h val="0.676992613109731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Step3_Results!$H$190:$M$190</c:f>
              <c:numCache>
                <c:formatCode>"$"#,##0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1366912"/>
        <c:axId val="131368448"/>
      </c:barChart>
      <c:catAx>
        <c:axId val="1313669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368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1368448"/>
        <c:scaling>
          <c:orientation val="minMax"/>
          <c:max val="250"/>
          <c:min val="-25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366912"/>
        <c:crosses val="autoZero"/>
        <c:crossBetween val="between"/>
        <c:majorUnit val="2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Months of Cash in Operating Reserve</a:t>
            </a:r>
          </a:p>
        </c:rich>
      </c:tx>
      <c:layout>
        <c:manualLayout>
          <c:xMode val="edge"/>
          <c:yMode val="edge"/>
          <c:x val="0.22656277340332456"/>
          <c:y val="5.36912751677852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835154589263"/>
          <c:y val="0.24832214765100671"/>
          <c:w val="0.84635551191252378"/>
          <c:h val="0.597315436241610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_(* #,##0.0_);_(* \(#,##0.0\);_(* &quot;-&quot;??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Step3_Results!$H$193:$M$193</c:f>
              <c:numCache>
                <c:formatCode>_(* #,##0.0_);_(* \(#,##0.0\);_(*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1466752"/>
        <c:axId val="131468288"/>
      </c:barChart>
      <c:catAx>
        <c:axId val="1314667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468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1468288"/>
        <c:scaling>
          <c:orientation val="minMax"/>
          <c:max val="10"/>
          <c:min val="0"/>
        </c:scaling>
        <c:delete val="0"/>
        <c:axPos val="l"/>
        <c:numFmt formatCode="_(* #,##0.0_);_(* \(#,##0.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4667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Fee Revenue % of Operating Expenses</a:t>
            </a:r>
          </a:p>
        </c:rich>
      </c:tx>
      <c:layout>
        <c:manualLayout>
          <c:xMode val="edge"/>
          <c:yMode val="edge"/>
          <c:x val="0.22135444006999125"/>
          <c:y val="5.36912751677852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77100304127222"/>
          <c:y val="0.2348993288590604"/>
          <c:w val="0.8541680243301778"/>
          <c:h val="0.610738255033557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C589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Step3_Results!$H$194:$M$194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1496960"/>
        <c:axId val="131511040"/>
      </c:barChart>
      <c:catAx>
        <c:axId val="13149696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51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1511040"/>
        <c:scaling>
          <c:orientation val="minMax"/>
          <c:max val="1.5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496960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 % of Assets</a:t>
            </a:r>
          </a:p>
        </c:rich>
      </c:tx>
      <c:layout>
        <c:manualLayout>
          <c:xMode val="edge"/>
          <c:yMode val="edge"/>
          <c:x val="0.3567713801399825"/>
          <c:y val="5.32451443569553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9793446530416"/>
          <c:y val="0.22629135597048514"/>
          <c:w val="0.84895968271840849"/>
          <c:h val="0.618973414860444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Step3_Results!$H$15:$M$15</c:f>
              <c:strCache>
                <c:ptCount val="6"/>
                <c:pt idx="0">
                  <c:v>Dec 31, 2013</c:v>
                </c:pt>
                <c:pt idx="1">
                  <c:v>Dec 31, 2014</c:v>
                </c:pt>
                <c:pt idx="2">
                  <c:v>Dec 31, 2015</c:v>
                </c:pt>
                <c:pt idx="3">
                  <c:v>Dec 31, 2016</c:v>
                </c:pt>
                <c:pt idx="4">
                  <c:v>Dec 31, 2017</c:v>
                </c:pt>
                <c:pt idx="5">
                  <c:v>Dec 31, 2018</c:v>
                </c:pt>
              </c:strCache>
            </c:strRef>
          </c:cat>
          <c:val>
            <c:numRef>
              <c:f>Step3_Results!$H$195:$M$195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152960"/>
        <c:axId val="134154496"/>
      </c:barChart>
      <c:catAx>
        <c:axId val="13415296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15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154496"/>
        <c:scaling>
          <c:orientation val="minMax"/>
          <c:max val="0.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152960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Assets</a:t>
            </a:r>
          </a:p>
        </c:rich>
      </c:tx>
      <c:layout>
        <c:manualLayout>
          <c:xMode val="edge"/>
          <c:yMode val="edge"/>
          <c:x val="0.44270942694663168"/>
          <c:y val="4.0723981900452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489630354894904"/>
          <c:y val="0.26244343891402716"/>
          <c:w val="0.77604364024770167"/>
          <c:h val="0.597285067873303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Step3_Results!$J$525:$L$525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196608"/>
        <c:axId val="134198400"/>
      </c:barChart>
      <c:catAx>
        <c:axId val="134196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198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198400"/>
        <c:scaling>
          <c:orientation val="minMax"/>
          <c:max val="50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196608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Gifts</a:t>
            </a:r>
          </a:p>
        </c:rich>
      </c:tx>
      <c:layout>
        <c:manualLayout>
          <c:xMode val="edge"/>
          <c:yMode val="edge"/>
          <c:x val="0.46093859361329831"/>
          <c:y val="4.0540540540540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1171264302084661"/>
          <c:w val="0.79427285327365438"/>
          <c:h val="0.648651502021317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Step3_Results!$J$527:$L$527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236032"/>
        <c:axId val="134237568"/>
      </c:barChart>
      <c:catAx>
        <c:axId val="1342360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237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237568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236032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</a:t>
            </a:r>
          </a:p>
        </c:rich>
      </c:tx>
      <c:layout>
        <c:manualLayout>
          <c:xMode val="edge"/>
          <c:yMode val="edge"/>
          <c:x val="0.44531359361329831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2421573758000277"/>
          <c:w val="0.79427285327365438"/>
          <c:h val="0.636772694727207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Step3_Results!$J$529:$L$529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279936"/>
        <c:axId val="134281472"/>
      </c:barChart>
      <c:catAx>
        <c:axId val="1342799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28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281472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279936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Revenues</a:t>
            </a:r>
          </a:p>
        </c:rich>
      </c:tx>
      <c:layout>
        <c:manualLayout>
          <c:xMode val="edge"/>
          <c:yMode val="edge"/>
          <c:x val="0.42187609361329836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2421573758000277"/>
          <c:w val="0.79427285327365438"/>
          <c:h val="0.636772694727207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Step3_Results!$J$545:$L$545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401408"/>
        <c:axId val="134407296"/>
      </c:barChart>
      <c:catAx>
        <c:axId val="1344014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407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407296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401408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Surplus / Subsidy</a:t>
            </a:r>
          </a:p>
        </c:rich>
      </c:tx>
      <c:layout>
        <c:manualLayout>
          <c:xMode val="edge"/>
          <c:yMode val="edge"/>
          <c:x val="0.36718832020997377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85457065473088"/>
          <c:y val="0.2850889403823173"/>
          <c:w val="0.80468954643134161"/>
          <c:h val="0.578949848161013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Step3_Results!$J$561:$L$561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465792"/>
        <c:axId val="134475776"/>
      </c:barChart>
      <c:catAx>
        <c:axId val="13446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475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475776"/>
        <c:scaling>
          <c:orientation val="minMax"/>
          <c:max val="250"/>
          <c:min val="-25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465792"/>
        <c:crosses val="autoZero"/>
        <c:crossBetween val="between"/>
        <c:majorUnit val="2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Months of Cash in Operating Reserve</a:t>
            </a:r>
          </a:p>
        </c:rich>
      </c:tx>
      <c:layout>
        <c:manualLayout>
          <c:xMode val="edge"/>
          <c:yMode val="edge"/>
          <c:x val="0.22135471347331584"/>
          <c:y val="5.3333333333333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8128377605127"/>
          <c:y val="0.21333472223126454"/>
          <c:w val="0.83073127932555979"/>
          <c:h val="0.560003645857069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_(* #,##0.0_);_(* \(#,##0.0\);_(* &quot;-&quot;??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Step3_Results!$J$386:$L$386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Step3_Results!$J$564:$L$564</c:f>
              <c:numCache>
                <c:formatCode>#,##0.0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509696"/>
        <c:axId val="134511232"/>
      </c:barChart>
      <c:catAx>
        <c:axId val="1345096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511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511232"/>
        <c:scaling>
          <c:orientation val="minMax"/>
          <c:max val="10"/>
          <c:min val="0"/>
        </c:scaling>
        <c:delete val="0"/>
        <c:axPos val="l"/>
        <c:numFmt formatCode="#,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509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Gifts</a:t>
            </a:r>
          </a:p>
        </c:rich>
      </c:tx>
      <c:layout>
        <c:manualLayout>
          <c:xMode val="edge"/>
          <c:yMode val="edge"/>
          <c:x val="0.46093859361329831"/>
          <c:y val="4.0540540540540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1171264302084661"/>
          <c:w val="0.79427285327365438"/>
          <c:h val="0.648651502021317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Step3_Results!$J$386:$L$386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Step3_Results!$J$403:$L$403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3166080"/>
        <c:axId val="143167872"/>
      </c:barChart>
      <c:catAx>
        <c:axId val="1431660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167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167872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166080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Fee Revenue % of Oper. Expenses</a:t>
            </a:r>
          </a:p>
        </c:rich>
      </c:tx>
      <c:layout>
        <c:manualLayout>
          <c:xMode val="edge"/>
          <c:yMode val="edge"/>
          <c:x val="0.24739638013998247"/>
          <c:y val="5.29801324503311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364622407588724"/>
          <c:y val="0.24503390493683044"/>
          <c:w val="0.80729371972076347"/>
          <c:h val="0.529803037701255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C589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Step3_Results!$J$565:$L$565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553600"/>
        <c:axId val="134555136"/>
      </c:barChart>
      <c:catAx>
        <c:axId val="13455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555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555136"/>
        <c:scaling>
          <c:orientation val="minMax"/>
          <c:max val="1.5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553600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 % of Assets</a:t>
            </a:r>
          </a:p>
        </c:rich>
      </c:tx>
      <c:layout>
        <c:manualLayout>
          <c:xMode val="edge"/>
          <c:yMode val="edge"/>
          <c:x val="0.35677165354330709"/>
          <c:y val="5.263157894736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85457065473088"/>
          <c:y val="0.23026315789473684"/>
          <c:w val="0.80208537314191986"/>
          <c:h val="0.546052631578947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Step3_Results!$J$566:$L$566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589056"/>
        <c:axId val="134607232"/>
      </c:barChart>
      <c:catAx>
        <c:axId val="13458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607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607232"/>
        <c:scaling>
          <c:orientation val="minMax"/>
          <c:max val="0.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589056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Operating Expenses</a:t>
            </a:r>
          </a:p>
        </c:rich>
      </c:tx>
      <c:layout>
        <c:manualLayout>
          <c:xMode val="edge"/>
          <c:yMode val="edge"/>
          <c:x val="0.20572971347331584"/>
          <c:y val="3.964757709251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1145374449339208"/>
          <c:w val="0.79427285327365438"/>
          <c:h val="0.65198237885462551"/>
        </c:manualLayout>
      </c:layout>
      <c:barChart>
        <c:barDir val="col"/>
        <c:grouping val="stacked"/>
        <c:varyColors val="0"/>
        <c:ser>
          <c:idx val="0"/>
          <c:order val="0"/>
          <c:tx>
            <c:v>Personnel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Step3_Results!$J$550:$L$550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v>Non-Personnel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476782" mc:Ignorable="a14" a14:legacySpreadsheetColorIndex="5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669933" mc:Ignorable="a14" a14:legacySpreadsheetColorIndex="1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800022" mc:Ignorable="a14" a14:legacySpreadsheetColorIndex="59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Step3_Results!$J$558:$L$558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34985984"/>
        <c:axId val="134995968"/>
      </c:barChart>
      <c:barChart>
        <c:barDir val="col"/>
        <c:grouping val="clustered"/>
        <c:varyColors val="0"/>
        <c:ser>
          <c:idx val="2"/>
          <c:order val="2"/>
          <c:tx>
            <c:v>Total</c:v>
          </c:tx>
          <c:spPr>
            <a:noFill/>
            <a:ln w="25400">
              <a:noFill/>
            </a:ln>
          </c:spPr>
          <c:invertIfNegative val="0"/>
          <c:dLbls>
            <c:numFmt formatCode="_(* #,##0_);_(* \(#,##0\);_(* &quot;-&quot;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Step3_Results!$J$559:$L$559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997504"/>
        <c:axId val="134999040"/>
      </c:barChart>
      <c:catAx>
        <c:axId val="13498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99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995968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985984"/>
        <c:crosses val="autoZero"/>
        <c:crossBetween val="between"/>
        <c:majorUnit val="500"/>
      </c:valAx>
      <c:catAx>
        <c:axId val="134997504"/>
        <c:scaling>
          <c:orientation val="minMax"/>
        </c:scaling>
        <c:delete val="1"/>
        <c:axPos val="b"/>
        <c:majorTickMark val="out"/>
        <c:minorTickMark val="none"/>
        <c:tickLblPos val="nextTo"/>
        <c:crossAx val="134999040"/>
        <c:crosses val="autoZero"/>
        <c:auto val="1"/>
        <c:lblAlgn val="ctr"/>
        <c:lblOffset val="100"/>
        <c:noMultiLvlLbl val="0"/>
      </c:catAx>
      <c:valAx>
        <c:axId val="134999040"/>
        <c:scaling>
          <c:orientation val="minMax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13499750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Assets</a:t>
            </a:r>
          </a:p>
        </c:rich>
      </c:tx>
      <c:layout>
        <c:manualLayout>
          <c:xMode val="edge"/>
          <c:yMode val="edge"/>
          <c:x val="0.44270942694663168"/>
          <c:y val="4.0723981900452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489630354894904"/>
          <c:y val="0.25339366515837103"/>
          <c:w val="0.77604364024770167"/>
          <c:h val="0.606334841628959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Step3_Results!$J$587:$L$587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707072"/>
        <c:axId val="134708608"/>
      </c:barChart>
      <c:catAx>
        <c:axId val="13470707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08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708608"/>
        <c:scaling>
          <c:orientation val="minMax"/>
          <c:max val="50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07072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Gifts</a:t>
            </a:r>
          </a:p>
        </c:rich>
      </c:tx>
      <c:layout>
        <c:manualLayout>
          <c:xMode val="edge"/>
          <c:yMode val="edge"/>
          <c:x val="0.46093859361329831"/>
          <c:y val="4.0540540540540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0720811870125413"/>
          <c:w val="0.79427285327365438"/>
          <c:h val="0.653156026340909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Step3_Results!$J$589:$L$589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755072"/>
        <c:axId val="134756608"/>
      </c:barChart>
      <c:catAx>
        <c:axId val="13475507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56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756608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55072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</a:t>
            </a:r>
          </a:p>
        </c:rich>
      </c:tx>
      <c:layout>
        <c:manualLayout>
          <c:xMode val="edge"/>
          <c:yMode val="edge"/>
          <c:x val="0.44531359361329831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3766868183480291"/>
          <c:w val="0.79427285327365438"/>
          <c:h val="0.623319750472407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Step3_Results!$J$591:$L$591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794240"/>
        <c:axId val="134796032"/>
      </c:barChart>
      <c:catAx>
        <c:axId val="1347942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96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796032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94240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Revenues</a:t>
            </a:r>
          </a:p>
        </c:rich>
      </c:tx>
      <c:layout>
        <c:manualLayout>
          <c:xMode val="edge"/>
          <c:yMode val="edge"/>
          <c:x val="0.42187609361329836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2421573758000277"/>
          <c:w val="0.79427285327365438"/>
          <c:h val="0.636772694727207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Step3_Results!$J$448:$L$448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Step3_Results!$J$607:$L$607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834048"/>
        <c:axId val="134835584"/>
      </c:barChart>
      <c:catAx>
        <c:axId val="1348340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35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835584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34048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Surplus / Subsidy</a:t>
            </a:r>
          </a:p>
        </c:rich>
      </c:tx>
      <c:layout>
        <c:manualLayout>
          <c:xMode val="edge"/>
          <c:yMode val="edge"/>
          <c:x val="0.36718832020997377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85457065473088"/>
          <c:y val="0.2850889403823173"/>
          <c:w val="0.80468954643134161"/>
          <c:h val="0.578949848161013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Step3_Results!$J$623:$L$623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4869760"/>
        <c:axId val="134871296"/>
      </c:barChart>
      <c:catAx>
        <c:axId val="13486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71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871296"/>
        <c:scaling>
          <c:orientation val="minMax"/>
          <c:max val="250"/>
          <c:min val="-25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69760"/>
        <c:crosses val="autoZero"/>
        <c:crossBetween val="between"/>
        <c:majorUnit val="2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Months of Cash in Operating Reserve</a:t>
            </a:r>
          </a:p>
        </c:rich>
      </c:tx>
      <c:layout>
        <c:manualLayout>
          <c:xMode val="edge"/>
          <c:yMode val="edge"/>
          <c:x val="0.22135471347331584"/>
          <c:y val="5.3333333333333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8128377605127"/>
          <c:y val="0.21333472223126454"/>
          <c:w val="0.83073127932555979"/>
          <c:h val="0.560003645857069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_(* #,##0.0_);_(* \(#,##0.0\);_(* &quot;-&quot;??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Step3_Results!$J$386:$L$386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Step3_Results!$J$626:$L$626</c:f>
              <c:numCache>
                <c:formatCode>#,##0.0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5035904"/>
        <c:axId val="135049984"/>
      </c:barChart>
      <c:catAx>
        <c:axId val="1350359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4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049984"/>
        <c:scaling>
          <c:orientation val="minMax"/>
          <c:max val="10"/>
          <c:min val="0"/>
        </c:scaling>
        <c:delete val="0"/>
        <c:axPos val="l"/>
        <c:numFmt formatCode="#,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35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Fee Revenue % of Oper. Expenses</a:t>
            </a:r>
          </a:p>
        </c:rich>
      </c:tx>
      <c:layout>
        <c:manualLayout>
          <c:xMode val="edge"/>
          <c:yMode val="edge"/>
          <c:x val="0.24739638013998247"/>
          <c:y val="5.29801324503311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364622407588724"/>
          <c:y val="0.24503390493683044"/>
          <c:w val="0.80729371972076347"/>
          <c:h val="0.529803037701255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C589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Step3_Results!$J$627:$L$627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5088000"/>
        <c:axId val="135089536"/>
      </c:barChart>
      <c:catAx>
        <c:axId val="13508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89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089536"/>
        <c:scaling>
          <c:orientation val="minMax"/>
          <c:max val="1.5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88000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</a:t>
            </a:r>
          </a:p>
        </c:rich>
      </c:tx>
      <c:layout>
        <c:manualLayout>
          <c:xMode val="edge"/>
          <c:yMode val="edge"/>
          <c:x val="0.44531359361329831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0627847857360254"/>
          <c:w val="0.79166867998423252"/>
          <c:h val="0.654709953733608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Step3_Results!$J$386:$L$386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Step3_Results!$J$405:$L$405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9427712"/>
        <c:axId val="149429248"/>
      </c:barChart>
      <c:catAx>
        <c:axId val="1494277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429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429248"/>
        <c:scaling>
          <c:orientation val="minMax"/>
          <c:max val="4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427712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Grants % of Assets</a:t>
            </a:r>
          </a:p>
        </c:rich>
      </c:tx>
      <c:layout>
        <c:manualLayout>
          <c:xMode val="edge"/>
          <c:yMode val="edge"/>
          <c:x val="0.35677165354330709"/>
          <c:y val="5.263157894736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45874394415269"/>
          <c:y val="0.23026315789473684"/>
          <c:w val="0.79948119985249799"/>
          <c:h val="0.546052631578947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Step3_Results!$J$628:$L$628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5127808"/>
        <c:axId val="135129344"/>
      </c:barChart>
      <c:catAx>
        <c:axId val="135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29344"/>
        <c:scaling>
          <c:orientation val="minMax"/>
          <c:max val="0.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127808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Operating Expenses</a:t>
            </a:r>
          </a:p>
        </c:rich>
      </c:tx>
      <c:layout>
        <c:manualLayout>
          <c:xMode val="edge"/>
          <c:yMode val="edge"/>
          <c:x val="0.20572971347331584"/>
          <c:y val="3.964757709251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21145374449339208"/>
          <c:w val="0.79427285327365438"/>
          <c:h val="0.65198237885462551"/>
        </c:manualLayout>
      </c:layout>
      <c:barChart>
        <c:barDir val="col"/>
        <c:grouping val="stacked"/>
        <c:varyColors val="0"/>
        <c:ser>
          <c:idx val="0"/>
          <c:order val="0"/>
          <c:tx>
            <c:v>Personnel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Step3_Results!$J$324:$L$324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Step3_Results!$J$612:$L$612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v>Non-Personnel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476782" mc:Ignorable="a14" a14:legacySpreadsheetColorIndex="5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669933" mc:Ignorable="a14" a14:legacySpreadsheetColorIndex="1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800022" mc:Ignorable="a14" a14:legacySpreadsheetColorIndex="59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Step3_Results!$J$620:$L$620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35197056"/>
        <c:axId val="135198592"/>
      </c:barChart>
      <c:barChart>
        <c:barDir val="col"/>
        <c:grouping val="clustered"/>
        <c:varyColors val="0"/>
        <c:ser>
          <c:idx val="2"/>
          <c:order val="2"/>
          <c:tx>
            <c:v>Total</c:v>
          </c:tx>
          <c:spPr>
            <a:noFill/>
            <a:ln w="25400">
              <a:noFill/>
            </a:ln>
          </c:spPr>
          <c:invertIfNegative val="0"/>
          <c:dLbls>
            <c:numFmt formatCode="_(* #,##0_);_(* \(#,##0\);_(* &quot;-&quot;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Step3_Results!$J$621:$L$621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200128"/>
        <c:axId val="150811776"/>
      </c:barChart>
      <c:catAx>
        <c:axId val="13519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198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98592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197056"/>
        <c:crosses val="autoZero"/>
        <c:crossBetween val="between"/>
        <c:majorUnit val="500"/>
      </c:valAx>
      <c:catAx>
        <c:axId val="135200128"/>
        <c:scaling>
          <c:orientation val="minMax"/>
        </c:scaling>
        <c:delete val="1"/>
        <c:axPos val="b"/>
        <c:majorTickMark val="out"/>
        <c:minorTickMark val="none"/>
        <c:tickLblPos val="nextTo"/>
        <c:crossAx val="150811776"/>
        <c:crosses val="autoZero"/>
        <c:auto val="1"/>
        <c:lblAlgn val="ctr"/>
        <c:lblOffset val="100"/>
        <c:noMultiLvlLbl val="0"/>
      </c:catAx>
      <c:valAx>
        <c:axId val="150811776"/>
        <c:scaling>
          <c:orientation val="minMax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1352001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Revenues</a:t>
            </a:r>
          </a:p>
        </c:rich>
      </c:tx>
      <c:layout>
        <c:manualLayout>
          <c:xMode val="edge"/>
          <c:yMode val="edge"/>
          <c:x val="0.42187609361329836"/>
          <c:y val="4.0178571428571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27126381241814"/>
          <c:y val="0.19642857142857142"/>
          <c:w val="0.79427285327365438"/>
          <c:h val="0.66517857142857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678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6993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2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Step3_Results!$J$386:$L$386</c:f>
              <c:strCache>
                <c:ptCount val="3"/>
                <c:pt idx="0">
                  <c:v>Scenario 1</c:v>
                </c:pt>
                <c:pt idx="1">
                  <c:v>Scenario 2</c:v>
                </c:pt>
                <c:pt idx="2">
                  <c:v>Scenario 3</c:v>
                </c:pt>
              </c:strCache>
            </c:strRef>
          </c:cat>
          <c:val>
            <c:numRef>
              <c:f>Step3_Results!$J$421:$L$421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49453440"/>
        <c:axId val="149160320"/>
      </c:barChart>
      <c:catAx>
        <c:axId val="1494534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160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160320"/>
        <c:scaling>
          <c:orientation val="minMax"/>
          <c:max val="1000"/>
          <c:min val="0"/>
        </c:scaling>
        <c:delete val="0"/>
        <c:axPos val="l"/>
        <c:numFmt formatCode="\$#,##0&quot;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453440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76" Type="http://schemas.openxmlformats.org/officeDocument/2006/relationships/chart" Target="../charts/chart76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1</xdr:row>
      <xdr:rowOff>104775</xdr:rowOff>
    </xdr:from>
    <xdr:to>
      <xdr:col>5</xdr:col>
      <xdr:colOff>9525</xdr:colOff>
      <xdr:row>3</xdr:row>
      <xdr:rowOff>104775</xdr:rowOff>
    </xdr:to>
    <xdr:pic>
      <xdr:nvPicPr>
        <xdr:cNvPr id="10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"/>
          <a:ext cx="1714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600075</xdr:colOff>
      <xdr:row>2</xdr:row>
      <xdr:rowOff>85725</xdr:rowOff>
    </xdr:from>
    <xdr:to>
      <xdr:col>14</xdr:col>
      <xdr:colOff>152400</xdr:colOff>
      <xdr:row>3</xdr:row>
      <xdr:rowOff>19050</xdr:rowOff>
    </xdr:to>
    <xdr:pic>
      <xdr:nvPicPr>
        <xdr:cNvPr id="1041" name="Picture 5" descr="cf_insights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409575"/>
          <a:ext cx="1419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0.69164</cdr:x>
      <cdr:y>0.04536</cdr:y>
    </cdr:from>
    <cdr:to>
      <cdr:x>0.72256</cdr:x>
      <cdr:y>0.07834</cdr:y>
    </cdr:to>
    <cdr:sp macro="" textlink="">
      <cdr:nvSpPr>
        <cdr:cNvPr id="2252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39504" y="101673"/>
          <a:ext cx="113407" cy="7163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8080" mc:Ignorable="a14" a14:legacySpreadsheetColorIndex="23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0.72817</cdr:x>
      <cdr:y>0.02193</cdr:y>
    </cdr:from>
    <cdr:to>
      <cdr:x>0.98141</cdr:x>
      <cdr:y>0.10201</cdr:y>
    </cdr:to>
    <cdr:sp macro="" textlink="">
      <cdr:nvSpPr>
        <cdr:cNvPr id="225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3449" y="50800"/>
          <a:ext cx="928688" cy="1739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Personnel</a:t>
          </a:r>
          <a:endParaRPr lang="en-US"/>
        </a:p>
      </cdr:txBody>
    </cdr:sp>
  </cdr:relSizeAnchor>
  <cdr:relSizeAnchor xmlns:cdr="http://schemas.openxmlformats.org/drawingml/2006/chartDrawing">
    <cdr:from>
      <cdr:x>0.69164</cdr:x>
      <cdr:y>0.10679</cdr:y>
    </cdr:from>
    <cdr:to>
      <cdr:x>0.72256</cdr:x>
      <cdr:y>0.1381</cdr:y>
    </cdr:to>
    <cdr:sp macro="" textlink="">
      <cdr:nvSpPr>
        <cdr:cNvPr id="22531" name="Rectangle 3" descr="75%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39504" y="235085"/>
          <a:ext cx="113407" cy="68004"/>
        </a:xfrm>
        <a:prstGeom xmlns:a="http://schemas.openxmlformats.org/drawingml/2006/main" prst="rect">
          <a:avLst/>
        </a:prstGeom>
        <a:pattFill xmlns:a="http://schemas.openxmlformats.org/drawingml/2006/main" prst="pct75">
          <a:fgClr>
            <a:srgbClr xmlns:mc="http://schemas.openxmlformats.org/markup-compatibility/2006" xmlns:a14="http://schemas.microsoft.com/office/drawing/2010/main" val="808080" mc:Ignorable="a14" a14:legacySpreadsheetColorIndex="23"/>
          </a:fgClr>
          <a:bgClr>
            <a:srgbClr val="FFFFFF"/>
          </a:bgClr>
        </a:patt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0.72817</cdr:x>
      <cdr:y>0.08527</cdr:y>
    </cdr:from>
    <cdr:to>
      <cdr:x>0.98141</cdr:x>
      <cdr:y>0.16272</cdr:y>
    </cdr:to>
    <cdr:sp macro="" textlink="">
      <cdr:nvSpPr>
        <cdr:cNvPr id="225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3449" y="188365"/>
          <a:ext cx="928688" cy="168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Non-Personnel</a:t>
          </a:r>
          <a:endParaRPr lang="en-U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0.70674</cdr:x>
      <cdr:y>0.04536</cdr:y>
    </cdr:from>
    <cdr:to>
      <cdr:x>0.73596</cdr:x>
      <cdr:y>0.07834</cdr:y>
    </cdr:to>
    <cdr:sp macro="" textlink="">
      <cdr:nvSpPr>
        <cdr:cNvPr id="23553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4868" y="101673"/>
          <a:ext cx="107156" cy="7163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8080" mc:Ignorable="a14" a14:legacySpreadsheetColorIndex="23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0.74083</cdr:x>
      <cdr:y>0.02193</cdr:y>
    </cdr:from>
    <cdr:to>
      <cdr:x>0.98141</cdr:x>
      <cdr:y>0.10201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9884" y="50800"/>
          <a:ext cx="882253" cy="1739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Personnel</a:t>
          </a:r>
          <a:endParaRPr lang="en-US"/>
        </a:p>
      </cdr:txBody>
    </cdr:sp>
  </cdr:relSizeAnchor>
  <cdr:relSizeAnchor xmlns:cdr="http://schemas.openxmlformats.org/drawingml/2006/chartDrawing">
    <cdr:from>
      <cdr:x>0.70674</cdr:x>
      <cdr:y>0.10679</cdr:y>
    </cdr:from>
    <cdr:to>
      <cdr:x>0.73596</cdr:x>
      <cdr:y>0.1381</cdr:y>
    </cdr:to>
    <cdr:sp macro="" textlink="">
      <cdr:nvSpPr>
        <cdr:cNvPr id="23555" name="Rectangle 3" descr="75%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4868" y="235085"/>
          <a:ext cx="107156" cy="68004"/>
        </a:xfrm>
        <a:prstGeom xmlns:a="http://schemas.openxmlformats.org/drawingml/2006/main" prst="rect">
          <a:avLst/>
        </a:prstGeom>
        <a:pattFill xmlns:a="http://schemas.openxmlformats.org/drawingml/2006/main" prst="pct75">
          <a:fgClr>
            <a:srgbClr xmlns:mc="http://schemas.openxmlformats.org/markup-compatibility/2006" xmlns:a14="http://schemas.microsoft.com/office/drawing/2010/main" val="808080" mc:Ignorable="a14" a14:legacySpreadsheetColorIndex="23"/>
          </a:fgClr>
          <a:bgClr>
            <a:srgbClr val="FFFFFF"/>
          </a:bgClr>
        </a:patt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0.74083</cdr:x>
      <cdr:y>0.08527</cdr:y>
    </cdr:from>
    <cdr:to>
      <cdr:x>0.98141</cdr:x>
      <cdr:y>0.16272</cdr:y>
    </cdr:to>
    <cdr:sp macro="" textlink="">
      <cdr:nvSpPr>
        <cdr:cNvPr id="235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9884" y="188365"/>
          <a:ext cx="882253" cy="168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Non-Personnel</a:t>
          </a:r>
          <a:endParaRPr lang="en-U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752475</xdr:colOff>
      <xdr:row>1</xdr:row>
      <xdr:rowOff>95250</xdr:rowOff>
    </xdr:from>
    <xdr:to>
      <xdr:col>19</xdr:col>
      <xdr:colOff>247650</xdr:colOff>
      <xdr:row>3</xdr:row>
      <xdr:rowOff>57150</xdr:rowOff>
    </xdr:to>
    <xdr:sp macro="" textlink="">
      <xdr:nvSpPr>
        <xdr:cNvPr id="26631" name="Rectangle 1"/>
        <xdr:cNvSpPr>
          <a:spLocks noChangeArrowheads="1"/>
        </xdr:cNvSpPr>
      </xdr:nvSpPr>
      <xdr:spPr bwMode="auto">
        <a:xfrm>
          <a:off x="10353675" y="257175"/>
          <a:ext cx="3448050" cy="3524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476250</xdr:colOff>
      <xdr:row>4</xdr:row>
      <xdr:rowOff>152400</xdr:rowOff>
    </xdr:from>
    <xdr:to>
      <xdr:col>14</xdr:col>
      <xdr:colOff>0</xdr:colOff>
      <xdr:row>7</xdr:row>
      <xdr:rowOff>47625</xdr:rowOff>
    </xdr:to>
    <xdr:sp macro="" textlink="">
      <xdr:nvSpPr>
        <xdr:cNvPr id="2123" name="Rectangle 75"/>
        <xdr:cNvSpPr>
          <a:spLocks noChangeArrowheads="1"/>
        </xdr:cNvSpPr>
      </xdr:nvSpPr>
      <xdr:spPr bwMode="auto">
        <a:xfrm>
          <a:off x="8210550" y="762000"/>
          <a:ext cx="1771650" cy="885825"/>
        </a:xfrm>
        <a:prstGeom prst="rect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B5C5D3" mc:Ignorable="a14" a14:legacySpreadsheetColorIndex="5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Legend</a:t>
          </a:r>
          <a:endParaRPr lang="en-US"/>
        </a:p>
      </xdr:txBody>
    </xdr:sp>
    <xdr:clientData/>
  </xdr:twoCellAnchor>
  <xdr:twoCellAnchor>
    <xdr:from>
      <xdr:col>11</xdr:col>
      <xdr:colOff>533400</xdr:colOff>
      <xdr:row>6</xdr:row>
      <xdr:rowOff>38100</xdr:rowOff>
    </xdr:from>
    <xdr:to>
      <xdr:col>11</xdr:col>
      <xdr:colOff>647700</xdr:colOff>
      <xdr:row>6</xdr:row>
      <xdr:rowOff>114300</xdr:rowOff>
    </xdr:to>
    <xdr:sp macro="" textlink="">
      <xdr:nvSpPr>
        <xdr:cNvPr id="2188" name="Rectangle 76"/>
        <xdr:cNvSpPr>
          <a:spLocks noChangeArrowheads="1"/>
        </xdr:cNvSpPr>
      </xdr:nvSpPr>
      <xdr:spPr bwMode="auto">
        <a:xfrm>
          <a:off x="8267700" y="1047750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AE3A4" mc:Ignorable="a14" a14:legacySpreadsheetColorIndex="60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533400</xdr:colOff>
      <xdr:row>6</xdr:row>
      <xdr:rowOff>266700</xdr:rowOff>
    </xdr:from>
    <xdr:to>
      <xdr:col>11</xdr:col>
      <xdr:colOff>647700</xdr:colOff>
      <xdr:row>6</xdr:row>
      <xdr:rowOff>342900</xdr:rowOff>
    </xdr:to>
    <xdr:sp macro="" textlink="">
      <xdr:nvSpPr>
        <xdr:cNvPr id="2189" name="Rectangle 77"/>
        <xdr:cNvSpPr>
          <a:spLocks noChangeArrowheads="1"/>
        </xdr:cNvSpPr>
      </xdr:nvSpPr>
      <xdr:spPr bwMode="auto">
        <a:xfrm>
          <a:off x="8267700" y="1276350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9DD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533400</xdr:colOff>
      <xdr:row>6</xdr:row>
      <xdr:rowOff>485775</xdr:rowOff>
    </xdr:from>
    <xdr:to>
      <xdr:col>11</xdr:col>
      <xdr:colOff>647700</xdr:colOff>
      <xdr:row>6</xdr:row>
      <xdr:rowOff>561975</xdr:rowOff>
    </xdr:to>
    <xdr:sp macro="" textlink="">
      <xdr:nvSpPr>
        <xdr:cNvPr id="2190" name="Rectangle 78"/>
        <xdr:cNvSpPr>
          <a:spLocks noChangeArrowheads="1"/>
        </xdr:cNvSpPr>
      </xdr:nvSpPr>
      <xdr:spPr bwMode="auto">
        <a:xfrm>
          <a:off x="8267700" y="1495425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AEAEA" mc:Ignorable="a14" a14:legacySpreadsheetColorIndex="46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657225</xdr:colOff>
      <xdr:row>6</xdr:row>
      <xdr:rowOff>0</xdr:rowOff>
    </xdr:from>
    <xdr:to>
      <xdr:col>12</xdr:col>
      <xdr:colOff>409575</xdr:colOff>
      <xdr:row>6</xdr:row>
      <xdr:rowOff>180975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8391525" y="1009650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Must Have</a:t>
          </a:r>
          <a:endParaRPr lang="en-US"/>
        </a:p>
      </xdr:txBody>
    </xdr:sp>
    <xdr:clientData/>
  </xdr:twoCellAnchor>
  <xdr:twoCellAnchor>
    <xdr:from>
      <xdr:col>11</xdr:col>
      <xdr:colOff>657225</xdr:colOff>
      <xdr:row>6</xdr:row>
      <xdr:rowOff>219075</xdr:rowOff>
    </xdr:from>
    <xdr:to>
      <xdr:col>12</xdr:col>
      <xdr:colOff>409575</xdr:colOff>
      <xdr:row>6</xdr:row>
      <xdr:rowOff>400050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8391525" y="1228725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Optional</a:t>
          </a:r>
          <a:endParaRPr lang="en-US"/>
        </a:p>
      </xdr:txBody>
    </xdr:sp>
    <xdr:clientData/>
  </xdr:twoCellAnchor>
  <xdr:twoCellAnchor>
    <xdr:from>
      <xdr:col>11</xdr:col>
      <xdr:colOff>657225</xdr:colOff>
      <xdr:row>6</xdr:row>
      <xdr:rowOff>438150</xdr:rowOff>
    </xdr:from>
    <xdr:to>
      <xdr:col>12</xdr:col>
      <xdr:colOff>409575</xdr:colOff>
      <xdr:row>7</xdr:row>
      <xdr:rowOff>28575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8391525" y="1447800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Calculation</a:t>
          </a:r>
          <a:endParaRPr lang="en-US"/>
        </a:p>
      </xdr:txBody>
    </xdr:sp>
    <xdr:clientData/>
  </xdr:twoCellAnchor>
  <xdr:twoCellAnchor>
    <xdr:from>
      <xdr:col>12</xdr:col>
      <xdr:colOff>295275</xdr:colOff>
      <xdr:row>5</xdr:row>
      <xdr:rowOff>123825</xdr:rowOff>
    </xdr:from>
    <xdr:to>
      <xdr:col>14</xdr:col>
      <xdr:colOff>0</xdr:colOff>
      <xdr:row>6</xdr:row>
      <xdr:rowOff>257175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9077325" y="962025"/>
          <a:ext cx="9048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All numbers in 000’s (“$K”) </a:t>
          </a:r>
          <a:endParaRPr lang="en-US"/>
        </a:p>
      </xdr:txBody>
    </xdr:sp>
    <xdr:clientData/>
  </xdr:twoCellAnchor>
  <xdr:twoCellAnchor>
    <xdr:from>
      <xdr:col>12</xdr:col>
      <xdr:colOff>295275</xdr:colOff>
      <xdr:row>6</xdr:row>
      <xdr:rowOff>295275</xdr:rowOff>
    </xdr:from>
    <xdr:to>
      <xdr:col>14</xdr:col>
      <xdr:colOff>0</xdr:colOff>
      <xdr:row>7</xdr:row>
      <xdr:rowOff>47625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9077325" y="1304925"/>
          <a:ext cx="904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Password =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password</a:t>
          </a:r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447675</xdr:colOff>
      <xdr:row>4</xdr:row>
      <xdr:rowOff>104775</xdr:rowOff>
    </xdr:from>
    <xdr:to>
      <xdr:col>18</xdr:col>
      <xdr:colOff>123825</xdr:colOff>
      <xdr:row>7</xdr:row>
      <xdr:rowOff>0</xdr:rowOff>
    </xdr:to>
    <xdr:sp macro="" textlink="">
      <xdr:nvSpPr>
        <xdr:cNvPr id="3157" name="Rectangle 85"/>
        <xdr:cNvSpPr>
          <a:spLocks noChangeArrowheads="1"/>
        </xdr:cNvSpPr>
      </xdr:nvSpPr>
      <xdr:spPr bwMode="auto">
        <a:xfrm>
          <a:off x="10134600" y="714375"/>
          <a:ext cx="1771650" cy="885825"/>
        </a:xfrm>
        <a:prstGeom prst="rect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BCD1B3" mc:Ignorable="a14" a14:legacySpreadsheetColorIndex="6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Legend</a:t>
          </a:r>
          <a:endParaRPr lang="en-US"/>
        </a:p>
      </xdr:txBody>
    </xdr:sp>
    <xdr:clientData/>
  </xdr:twoCellAnchor>
  <xdr:twoCellAnchor>
    <xdr:from>
      <xdr:col>16</xdr:col>
      <xdr:colOff>504825</xdr:colOff>
      <xdr:row>5</xdr:row>
      <xdr:rowOff>161925</xdr:rowOff>
    </xdr:from>
    <xdr:to>
      <xdr:col>16</xdr:col>
      <xdr:colOff>619125</xdr:colOff>
      <xdr:row>6</xdr:row>
      <xdr:rowOff>66675</xdr:rowOff>
    </xdr:to>
    <xdr:sp macro="" textlink="">
      <xdr:nvSpPr>
        <xdr:cNvPr id="3235" name="Rectangle 1"/>
        <xdr:cNvSpPr>
          <a:spLocks noChangeArrowheads="1"/>
        </xdr:cNvSpPr>
      </xdr:nvSpPr>
      <xdr:spPr bwMode="auto">
        <a:xfrm>
          <a:off x="10191750" y="1000125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AE3A4" mc:Ignorable="a14" a14:legacySpreadsheetColorIndex="60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504825</xdr:colOff>
      <xdr:row>6</xdr:row>
      <xdr:rowOff>209550</xdr:rowOff>
    </xdr:from>
    <xdr:to>
      <xdr:col>16</xdr:col>
      <xdr:colOff>619125</xdr:colOff>
      <xdr:row>6</xdr:row>
      <xdr:rowOff>285750</xdr:rowOff>
    </xdr:to>
    <xdr:sp macro="" textlink="">
      <xdr:nvSpPr>
        <xdr:cNvPr id="3236" name="Rectangle 2"/>
        <xdr:cNvSpPr>
          <a:spLocks noChangeArrowheads="1"/>
        </xdr:cNvSpPr>
      </xdr:nvSpPr>
      <xdr:spPr bwMode="auto">
        <a:xfrm>
          <a:off x="10191750" y="1219200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9DD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504825</xdr:colOff>
      <xdr:row>6</xdr:row>
      <xdr:rowOff>438150</xdr:rowOff>
    </xdr:from>
    <xdr:to>
      <xdr:col>16</xdr:col>
      <xdr:colOff>619125</xdr:colOff>
      <xdr:row>6</xdr:row>
      <xdr:rowOff>514350</xdr:rowOff>
    </xdr:to>
    <xdr:sp macro="" textlink="">
      <xdr:nvSpPr>
        <xdr:cNvPr id="3237" name="Rectangle 3"/>
        <xdr:cNvSpPr>
          <a:spLocks noChangeArrowheads="1"/>
        </xdr:cNvSpPr>
      </xdr:nvSpPr>
      <xdr:spPr bwMode="auto">
        <a:xfrm>
          <a:off x="10191750" y="1447800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AEAEA" mc:Ignorable="a14" a14:legacySpreadsheetColorIndex="46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628650</xdr:colOff>
      <xdr:row>5</xdr:row>
      <xdr:rowOff>114300</xdr:rowOff>
    </xdr:from>
    <xdr:to>
      <xdr:col>17</xdr:col>
      <xdr:colOff>381000</xdr:colOff>
      <xdr:row>6</xdr:row>
      <xdr:rowOff>123825</xdr:rowOff>
    </xdr:to>
    <xdr:sp macro="" textlink="">
      <xdr:nvSpPr>
        <xdr:cNvPr id="3076" name="Text Box 4"/>
        <xdr:cNvSpPr txBox="1">
          <a:spLocks noChangeArrowheads="1"/>
        </xdr:cNvSpPr>
      </xdr:nvSpPr>
      <xdr:spPr bwMode="auto">
        <a:xfrm>
          <a:off x="10315575" y="952500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Must Have</a:t>
          </a:r>
          <a:endParaRPr lang="en-US"/>
        </a:p>
      </xdr:txBody>
    </xdr:sp>
    <xdr:clientData/>
  </xdr:twoCellAnchor>
  <xdr:twoCellAnchor>
    <xdr:from>
      <xdr:col>16</xdr:col>
      <xdr:colOff>628650</xdr:colOff>
      <xdr:row>6</xdr:row>
      <xdr:rowOff>161925</xdr:rowOff>
    </xdr:from>
    <xdr:to>
      <xdr:col>17</xdr:col>
      <xdr:colOff>381000</xdr:colOff>
      <xdr:row>6</xdr:row>
      <xdr:rowOff>342900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10315575" y="1171575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Optional</a:t>
          </a:r>
          <a:endParaRPr lang="en-US"/>
        </a:p>
      </xdr:txBody>
    </xdr:sp>
    <xdr:clientData/>
  </xdr:twoCellAnchor>
  <xdr:twoCellAnchor>
    <xdr:from>
      <xdr:col>16</xdr:col>
      <xdr:colOff>628650</xdr:colOff>
      <xdr:row>6</xdr:row>
      <xdr:rowOff>390525</xdr:rowOff>
    </xdr:from>
    <xdr:to>
      <xdr:col>17</xdr:col>
      <xdr:colOff>381000</xdr:colOff>
      <xdr:row>6</xdr:row>
      <xdr:rowOff>571500</xdr:rowOff>
    </xdr:to>
    <xdr:sp macro="" textlink="">
      <xdr:nvSpPr>
        <xdr:cNvPr id="3078" name="Text Box 6"/>
        <xdr:cNvSpPr txBox="1">
          <a:spLocks noChangeArrowheads="1"/>
        </xdr:cNvSpPr>
      </xdr:nvSpPr>
      <xdr:spPr bwMode="auto">
        <a:xfrm>
          <a:off x="10315575" y="1400175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Calculation</a:t>
          </a:r>
          <a:endParaRPr lang="en-US"/>
        </a:p>
      </xdr:txBody>
    </xdr:sp>
    <xdr:clientData/>
  </xdr:twoCellAnchor>
  <xdr:twoCellAnchor>
    <xdr:from>
      <xdr:col>17</xdr:col>
      <xdr:colOff>266700</xdr:colOff>
      <xdr:row>5</xdr:row>
      <xdr:rowOff>76200</xdr:rowOff>
    </xdr:from>
    <xdr:to>
      <xdr:col>18</xdr:col>
      <xdr:colOff>123825</xdr:colOff>
      <xdr:row>6</xdr:row>
      <xdr:rowOff>209550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1001375" y="914400"/>
          <a:ext cx="9048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All numbers in 000’s (“$K”) </a:t>
          </a:r>
          <a:endParaRPr lang="en-US"/>
        </a:p>
      </xdr:txBody>
    </xdr:sp>
    <xdr:clientData/>
  </xdr:twoCellAnchor>
  <xdr:twoCellAnchor>
    <xdr:from>
      <xdr:col>17</xdr:col>
      <xdr:colOff>266700</xdr:colOff>
      <xdr:row>6</xdr:row>
      <xdr:rowOff>247650</xdr:rowOff>
    </xdr:from>
    <xdr:to>
      <xdr:col>18</xdr:col>
      <xdr:colOff>123825</xdr:colOff>
      <xdr:row>7</xdr:row>
      <xdr:rowOff>0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1001375" y="1257300"/>
          <a:ext cx="904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Password =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password</a:t>
          </a:r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447675</xdr:colOff>
      <xdr:row>4</xdr:row>
      <xdr:rowOff>104775</xdr:rowOff>
    </xdr:from>
    <xdr:to>
      <xdr:col>18</xdr:col>
      <xdr:colOff>123825</xdr:colOff>
      <xdr:row>7</xdr:row>
      <xdr:rowOff>0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10134600" y="714375"/>
          <a:ext cx="1771650" cy="885825"/>
        </a:xfrm>
        <a:prstGeom prst="rect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BCD1B3" mc:Ignorable="a14" a14:legacySpreadsheetColorIndex="6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Legend</a:t>
          </a:r>
          <a:endParaRPr lang="en-US"/>
        </a:p>
      </xdr:txBody>
    </xdr:sp>
    <xdr:clientData/>
  </xdr:twoCellAnchor>
  <xdr:twoCellAnchor>
    <xdr:from>
      <xdr:col>16</xdr:col>
      <xdr:colOff>504825</xdr:colOff>
      <xdr:row>5</xdr:row>
      <xdr:rowOff>161925</xdr:rowOff>
    </xdr:from>
    <xdr:to>
      <xdr:col>16</xdr:col>
      <xdr:colOff>619125</xdr:colOff>
      <xdr:row>6</xdr:row>
      <xdr:rowOff>66675</xdr:rowOff>
    </xdr:to>
    <xdr:sp macro="" textlink="">
      <xdr:nvSpPr>
        <xdr:cNvPr id="20549" name="Rectangle 2"/>
        <xdr:cNvSpPr>
          <a:spLocks noChangeArrowheads="1"/>
        </xdr:cNvSpPr>
      </xdr:nvSpPr>
      <xdr:spPr bwMode="auto">
        <a:xfrm>
          <a:off x="10191750" y="1000125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AE3A4" mc:Ignorable="a14" a14:legacySpreadsheetColorIndex="60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504825</xdr:colOff>
      <xdr:row>6</xdr:row>
      <xdr:rowOff>209550</xdr:rowOff>
    </xdr:from>
    <xdr:to>
      <xdr:col>16</xdr:col>
      <xdr:colOff>619125</xdr:colOff>
      <xdr:row>6</xdr:row>
      <xdr:rowOff>285750</xdr:rowOff>
    </xdr:to>
    <xdr:sp macro="" textlink="">
      <xdr:nvSpPr>
        <xdr:cNvPr id="20550" name="Rectangle 3"/>
        <xdr:cNvSpPr>
          <a:spLocks noChangeArrowheads="1"/>
        </xdr:cNvSpPr>
      </xdr:nvSpPr>
      <xdr:spPr bwMode="auto">
        <a:xfrm>
          <a:off x="10191750" y="1219200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9DD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504825</xdr:colOff>
      <xdr:row>6</xdr:row>
      <xdr:rowOff>438150</xdr:rowOff>
    </xdr:from>
    <xdr:to>
      <xdr:col>16</xdr:col>
      <xdr:colOff>619125</xdr:colOff>
      <xdr:row>6</xdr:row>
      <xdr:rowOff>514350</xdr:rowOff>
    </xdr:to>
    <xdr:sp macro="" textlink="">
      <xdr:nvSpPr>
        <xdr:cNvPr id="20551" name="Rectangle 4"/>
        <xdr:cNvSpPr>
          <a:spLocks noChangeArrowheads="1"/>
        </xdr:cNvSpPr>
      </xdr:nvSpPr>
      <xdr:spPr bwMode="auto">
        <a:xfrm>
          <a:off x="10191750" y="1447800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AEAEA" mc:Ignorable="a14" a14:legacySpreadsheetColorIndex="46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628650</xdr:colOff>
      <xdr:row>5</xdr:row>
      <xdr:rowOff>114300</xdr:rowOff>
    </xdr:from>
    <xdr:to>
      <xdr:col>17</xdr:col>
      <xdr:colOff>381000</xdr:colOff>
      <xdr:row>6</xdr:row>
      <xdr:rowOff>123825</xdr:rowOff>
    </xdr:to>
    <xdr:sp macro="" textlink="">
      <xdr:nvSpPr>
        <xdr:cNvPr id="20485" name="Text Box 5"/>
        <xdr:cNvSpPr txBox="1">
          <a:spLocks noChangeArrowheads="1"/>
        </xdr:cNvSpPr>
      </xdr:nvSpPr>
      <xdr:spPr bwMode="auto">
        <a:xfrm>
          <a:off x="10315575" y="952500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Must Have</a:t>
          </a:r>
          <a:endParaRPr lang="en-US"/>
        </a:p>
      </xdr:txBody>
    </xdr:sp>
    <xdr:clientData/>
  </xdr:twoCellAnchor>
  <xdr:twoCellAnchor>
    <xdr:from>
      <xdr:col>16</xdr:col>
      <xdr:colOff>628650</xdr:colOff>
      <xdr:row>6</xdr:row>
      <xdr:rowOff>161925</xdr:rowOff>
    </xdr:from>
    <xdr:to>
      <xdr:col>17</xdr:col>
      <xdr:colOff>381000</xdr:colOff>
      <xdr:row>6</xdr:row>
      <xdr:rowOff>342900</xdr:rowOff>
    </xdr:to>
    <xdr:sp macro="" textlink="">
      <xdr:nvSpPr>
        <xdr:cNvPr id="20486" name="Text Box 6"/>
        <xdr:cNvSpPr txBox="1">
          <a:spLocks noChangeArrowheads="1"/>
        </xdr:cNvSpPr>
      </xdr:nvSpPr>
      <xdr:spPr bwMode="auto">
        <a:xfrm>
          <a:off x="10315575" y="1171575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Optional</a:t>
          </a:r>
          <a:endParaRPr lang="en-US"/>
        </a:p>
      </xdr:txBody>
    </xdr:sp>
    <xdr:clientData/>
  </xdr:twoCellAnchor>
  <xdr:twoCellAnchor>
    <xdr:from>
      <xdr:col>16</xdr:col>
      <xdr:colOff>628650</xdr:colOff>
      <xdr:row>6</xdr:row>
      <xdr:rowOff>390525</xdr:rowOff>
    </xdr:from>
    <xdr:to>
      <xdr:col>17</xdr:col>
      <xdr:colOff>381000</xdr:colOff>
      <xdr:row>6</xdr:row>
      <xdr:rowOff>571500</xdr:rowOff>
    </xdr:to>
    <xdr:sp macro="" textlink="">
      <xdr:nvSpPr>
        <xdr:cNvPr id="20487" name="Text Box 7"/>
        <xdr:cNvSpPr txBox="1">
          <a:spLocks noChangeArrowheads="1"/>
        </xdr:cNvSpPr>
      </xdr:nvSpPr>
      <xdr:spPr bwMode="auto">
        <a:xfrm>
          <a:off x="10315575" y="1400175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Calculation</a:t>
          </a:r>
          <a:endParaRPr lang="en-US"/>
        </a:p>
      </xdr:txBody>
    </xdr:sp>
    <xdr:clientData/>
  </xdr:twoCellAnchor>
  <xdr:twoCellAnchor>
    <xdr:from>
      <xdr:col>17</xdr:col>
      <xdr:colOff>266700</xdr:colOff>
      <xdr:row>5</xdr:row>
      <xdr:rowOff>76200</xdr:rowOff>
    </xdr:from>
    <xdr:to>
      <xdr:col>18</xdr:col>
      <xdr:colOff>123825</xdr:colOff>
      <xdr:row>6</xdr:row>
      <xdr:rowOff>209550</xdr:rowOff>
    </xdr:to>
    <xdr:sp macro="" textlink="">
      <xdr:nvSpPr>
        <xdr:cNvPr id="20488" name="Text Box 8"/>
        <xdr:cNvSpPr txBox="1">
          <a:spLocks noChangeArrowheads="1"/>
        </xdr:cNvSpPr>
      </xdr:nvSpPr>
      <xdr:spPr bwMode="auto">
        <a:xfrm>
          <a:off x="11001375" y="914400"/>
          <a:ext cx="9048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All numbers in 000’s (“$K”) </a:t>
          </a:r>
          <a:endParaRPr lang="en-US"/>
        </a:p>
      </xdr:txBody>
    </xdr:sp>
    <xdr:clientData/>
  </xdr:twoCellAnchor>
  <xdr:twoCellAnchor>
    <xdr:from>
      <xdr:col>17</xdr:col>
      <xdr:colOff>266700</xdr:colOff>
      <xdr:row>6</xdr:row>
      <xdr:rowOff>247650</xdr:rowOff>
    </xdr:from>
    <xdr:to>
      <xdr:col>18</xdr:col>
      <xdr:colOff>123825</xdr:colOff>
      <xdr:row>7</xdr:row>
      <xdr:rowOff>0</xdr:rowOff>
    </xdr:to>
    <xdr:sp macro="" textlink="">
      <xdr:nvSpPr>
        <xdr:cNvPr id="20489" name="Text Box 9"/>
        <xdr:cNvSpPr txBox="1">
          <a:spLocks noChangeArrowheads="1"/>
        </xdr:cNvSpPr>
      </xdr:nvSpPr>
      <xdr:spPr bwMode="auto">
        <a:xfrm>
          <a:off x="11001375" y="1257300"/>
          <a:ext cx="904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Password =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password</a:t>
          </a:r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447675</xdr:colOff>
      <xdr:row>4</xdr:row>
      <xdr:rowOff>104775</xdr:rowOff>
    </xdr:from>
    <xdr:to>
      <xdr:col>18</xdr:col>
      <xdr:colOff>123825</xdr:colOff>
      <xdr:row>7</xdr:row>
      <xdr:rowOff>0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10134600" y="714375"/>
          <a:ext cx="1771650" cy="885825"/>
        </a:xfrm>
        <a:prstGeom prst="rect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BCD1B3" mc:Ignorable="a14" a14:legacySpreadsheetColorIndex="6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Legend</a:t>
          </a:r>
          <a:endParaRPr lang="en-US"/>
        </a:p>
      </xdr:txBody>
    </xdr:sp>
    <xdr:clientData/>
  </xdr:twoCellAnchor>
  <xdr:twoCellAnchor>
    <xdr:from>
      <xdr:col>16</xdr:col>
      <xdr:colOff>504825</xdr:colOff>
      <xdr:row>5</xdr:row>
      <xdr:rowOff>161925</xdr:rowOff>
    </xdr:from>
    <xdr:to>
      <xdr:col>16</xdr:col>
      <xdr:colOff>619125</xdr:colOff>
      <xdr:row>6</xdr:row>
      <xdr:rowOff>66675</xdr:rowOff>
    </xdr:to>
    <xdr:sp macro="" textlink="">
      <xdr:nvSpPr>
        <xdr:cNvPr id="21571" name="Rectangle 2"/>
        <xdr:cNvSpPr>
          <a:spLocks noChangeArrowheads="1"/>
        </xdr:cNvSpPr>
      </xdr:nvSpPr>
      <xdr:spPr bwMode="auto">
        <a:xfrm>
          <a:off x="10191750" y="1000125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AE3A4" mc:Ignorable="a14" a14:legacySpreadsheetColorIndex="60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504825</xdr:colOff>
      <xdr:row>6</xdr:row>
      <xdr:rowOff>209550</xdr:rowOff>
    </xdr:from>
    <xdr:to>
      <xdr:col>16</xdr:col>
      <xdr:colOff>619125</xdr:colOff>
      <xdr:row>6</xdr:row>
      <xdr:rowOff>285750</xdr:rowOff>
    </xdr:to>
    <xdr:sp macro="" textlink="">
      <xdr:nvSpPr>
        <xdr:cNvPr id="21572" name="Rectangle 3"/>
        <xdr:cNvSpPr>
          <a:spLocks noChangeArrowheads="1"/>
        </xdr:cNvSpPr>
      </xdr:nvSpPr>
      <xdr:spPr bwMode="auto">
        <a:xfrm>
          <a:off x="10191750" y="1219200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9DD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504825</xdr:colOff>
      <xdr:row>6</xdr:row>
      <xdr:rowOff>438150</xdr:rowOff>
    </xdr:from>
    <xdr:to>
      <xdr:col>16</xdr:col>
      <xdr:colOff>619125</xdr:colOff>
      <xdr:row>6</xdr:row>
      <xdr:rowOff>514350</xdr:rowOff>
    </xdr:to>
    <xdr:sp macro="" textlink="">
      <xdr:nvSpPr>
        <xdr:cNvPr id="21573" name="Rectangle 4"/>
        <xdr:cNvSpPr>
          <a:spLocks noChangeArrowheads="1"/>
        </xdr:cNvSpPr>
      </xdr:nvSpPr>
      <xdr:spPr bwMode="auto">
        <a:xfrm>
          <a:off x="10191750" y="1447800"/>
          <a:ext cx="1143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AEAEA" mc:Ignorable="a14" a14:legacySpreadsheetColorIndex="46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628650</xdr:colOff>
      <xdr:row>5</xdr:row>
      <xdr:rowOff>114300</xdr:rowOff>
    </xdr:from>
    <xdr:to>
      <xdr:col>17</xdr:col>
      <xdr:colOff>381000</xdr:colOff>
      <xdr:row>6</xdr:row>
      <xdr:rowOff>123825</xdr:rowOff>
    </xdr:to>
    <xdr:sp macro="" textlink="">
      <xdr:nvSpPr>
        <xdr:cNvPr id="21509" name="Text Box 5"/>
        <xdr:cNvSpPr txBox="1">
          <a:spLocks noChangeArrowheads="1"/>
        </xdr:cNvSpPr>
      </xdr:nvSpPr>
      <xdr:spPr bwMode="auto">
        <a:xfrm>
          <a:off x="10315575" y="952500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Must Have</a:t>
          </a:r>
          <a:endParaRPr lang="en-US"/>
        </a:p>
      </xdr:txBody>
    </xdr:sp>
    <xdr:clientData/>
  </xdr:twoCellAnchor>
  <xdr:twoCellAnchor>
    <xdr:from>
      <xdr:col>16</xdr:col>
      <xdr:colOff>628650</xdr:colOff>
      <xdr:row>6</xdr:row>
      <xdr:rowOff>161925</xdr:rowOff>
    </xdr:from>
    <xdr:to>
      <xdr:col>17</xdr:col>
      <xdr:colOff>381000</xdr:colOff>
      <xdr:row>6</xdr:row>
      <xdr:rowOff>342900</xdr:rowOff>
    </xdr:to>
    <xdr:sp macro="" textlink="">
      <xdr:nvSpPr>
        <xdr:cNvPr id="21510" name="Text Box 6"/>
        <xdr:cNvSpPr txBox="1">
          <a:spLocks noChangeArrowheads="1"/>
        </xdr:cNvSpPr>
      </xdr:nvSpPr>
      <xdr:spPr bwMode="auto">
        <a:xfrm>
          <a:off x="10315575" y="1171575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Optional</a:t>
          </a:r>
          <a:endParaRPr lang="en-US"/>
        </a:p>
      </xdr:txBody>
    </xdr:sp>
    <xdr:clientData/>
  </xdr:twoCellAnchor>
  <xdr:twoCellAnchor>
    <xdr:from>
      <xdr:col>16</xdr:col>
      <xdr:colOff>628650</xdr:colOff>
      <xdr:row>6</xdr:row>
      <xdr:rowOff>390525</xdr:rowOff>
    </xdr:from>
    <xdr:to>
      <xdr:col>17</xdr:col>
      <xdr:colOff>381000</xdr:colOff>
      <xdr:row>6</xdr:row>
      <xdr:rowOff>571500</xdr:rowOff>
    </xdr:to>
    <xdr:sp macro="" textlink="">
      <xdr:nvSpPr>
        <xdr:cNvPr id="21511" name="Text Box 7"/>
        <xdr:cNvSpPr txBox="1">
          <a:spLocks noChangeArrowheads="1"/>
        </xdr:cNvSpPr>
      </xdr:nvSpPr>
      <xdr:spPr bwMode="auto">
        <a:xfrm>
          <a:off x="10315575" y="1400175"/>
          <a:ext cx="800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Calculation</a:t>
          </a:r>
          <a:endParaRPr lang="en-US"/>
        </a:p>
      </xdr:txBody>
    </xdr:sp>
    <xdr:clientData/>
  </xdr:twoCellAnchor>
  <xdr:twoCellAnchor>
    <xdr:from>
      <xdr:col>17</xdr:col>
      <xdr:colOff>266700</xdr:colOff>
      <xdr:row>5</xdr:row>
      <xdr:rowOff>76200</xdr:rowOff>
    </xdr:from>
    <xdr:to>
      <xdr:col>18</xdr:col>
      <xdr:colOff>123825</xdr:colOff>
      <xdr:row>6</xdr:row>
      <xdr:rowOff>209550</xdr:rowOff>
    </xdr:to>
    <xdr:sp macro="" textlink="">
      <xdr:nvSpPr>
        <xdr:cNvPr id="21512" name="Text Box 8"/>
        <xdr:cNvSpPr txBox="1">
          <a:spLocks noChangeArrowheads="1"/>
        </xdr:cNvSpPr>
      </xdr:nvSpPr>
      <xdr:spPr bwMode="auto">
        <a:xfrm>
          <a:off x="11001375" y="914400"/>
          <a:ext cx="9048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All numbers in 000’s (“$K”) </a:t>
          </a:r>
          <a:endParaRPr lang="en-US"/>
        </a:p>
      </xdr:txBody>
    </xdr:sp>
    <xdr:clientData/>
  </xdr:twoCellAnchor>
  <xdr:twoCellAnchor>
    <xdr:from>
      <xdr:col>17</xdr:col>
      <xdr:colOff>266700</xdr:colOff>
      <xdr:row>6</xdr:row>
      <xdr:rowOff>247650</xdr:rowOff>
    </xdr:from>
    <xdr:to>
      <xdr:col>18</xdr:col>
      <xdr:colOff>123825</xdr:colOff>
      <xdr:row>7</xdr:row>
      <xdr:rowOff>0</xdr:rowOff>
    </xdr:to>
    <xdr:sp macro="" textlink="">
      <xdr:nvSpPr>
        <xdr:cNvPr id="21513" name="Text Box 9"/>
        <xdr:cNvSpPr txBox="1">
          <a:spLocks noChangeArrowheads="1"/>
        </xdr:cNvSpPr>
      </xdr:nvSpPr>
      <xdr:spPr bwMode="auto">
        <a:xfrm>
          <a:off x="11001375" y="1257300"/>
          <a:ext cx="904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Password =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password</a:t>
          </a:r>
          <a:endParaRPr 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635</xdr:row>
      <xdr:rowOff>76200</xdr:rowOff>
    </xdr:from>
    <xdr:to>
      <xdr:col>6</xdr:col>
      <xdr:colOff>1171575</xdr:colOff>
      <xdr:row>648</xdr:row>
      <xdr:rowOff>76200</xdr:rowOff>
    </xdr:to>
    <xdr:graphicFrame macro="">
      <xdr:nvGraphicFramePr>
        <xdr:cNvPr id="4722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142875</xdr:colOff>
      <xdr:row>635</xdr:row>
      <xdr:rowOff>76200</xdr:rowOff>
    </xdr:from>
    <xdr:to>
      <xdr:col>9</xdr:col>
      <xdr:colOff>1228725</xdr:colOff>
      <xdr:row>648</xdr:row>
      <xdr:rowOff>85725</xdr:rowOff>
    </xdr:to>
    <xdr:graphicFrame macro="">
      <xdr:nvGraphicFramePr>
        <xdr:cNvPr id="4723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114300</xdr:colOff>
      <xdr:row>635</xdr:row>
      <xdr:rowOff>76200</xdr:rowOff>
    </xdr:from>
    <xdr:to>
      <xdr:col>12</xdr:col>
      <xdr:colOff>1200150</xdr:colOff>
      <xdr:row>648</xdr:row>
      <xdr:rowOff>95250</xdr:rowOff>
    </xdr:to>
    <xdr:graphicFrame macro="">
      <xdr:nvGraphicFramePr>
        <xdr:cNvPr id="4724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85725</xdr:colOff>
      <xdr:row>650</xdr:row>
      <xdr:rowOff>19050</xdr:rowOff>
    </xdr:from>
    <xdr:to>
      <xdr:col>6</xdr:col>
      <xdr:colOff>1171575</xdr:colOff>
      <xdr:row>663</xdr:row>
      <xdr:rowOff>47625</xdr:rowOff>
    </xdr:to>
    <xdr:graphicFrame macro="">
      <xdr:nvGraphicFramePr>
        <xdr:cNvPr id="472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142875</xdr:colOff>
      <xdr:row>650</xdr:row>
      <xdr:rowOff>19050</xdr:rowOff>
    </xdr:from>
    <xdr:to>
      <xdr:col>9</xdr:col>
      <xdr:colOff>1228725</xdr:colOff>
      <xdr:row>663</xdr:row>
      <xdr:rowOff>57150</xdr:rowOff>
    </xdr:to>
    <xdr:graphicFrame macro="">
      <xdr:nvGraphicFramePr>
        <xdr:cNvPr id="472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104775</xdr:colOff>
      <xdr:row>678</xdr:row>
      <xdr:rowOff>142875</xdr:rowOff>
    </xdr:from>
    <xdr:to>
      <xdr:col>6</xdr:col>
      <xdr:colOff>1190625</xdr:colOff>
      <xdr:row>691</xdr:row>
      <xdr:rowOff>142875</xdr:rowOff>
    </xdr:to>
    <xdr:graphicFrame macro="">
      <xdr:nvGraphicFramePr>
        <xdr:cNvPr id="4727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161925</xdr:colOff>
      <xdr:row>678</xdr:row>
      <xdr:rowOff>142875</xdr:rowOff>
    </xdr:from>
    <xdr:to>
      <xdr:col>9</xdr:col>
      <xdr:colOff>1247775</xdr:colOff>
      <xdr:row>691</xdr:row>
      <xdr:rowOff>152400</xdr:rowOff>
    </xdr:to>
    <xdr:graphicFrame macro="">
      <xdr:nvGraphicFramePr>
        <xdr:cNvPr id="4728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142875</xdr:colOff>
      <xdr:row>678</xdr:row>
      <xdr:rowOff>142875</xdr:rowOff>
    </xdr:from>
    <xdr:to>
      <xdr:col>12</xdr:col>
      <xdr:colOff>1228725</xdr:colOff>
      <xdr:row>692</xdr:row>
      <xdr:rowOff>0</xdr:rowOff>
    </xdr:to>
    <xdr:graphicFrame macro="">
      <xdr:nvGraphicFramePr>
        <xdr:cNvPr id="4729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104775</xdr:colOff>
      <xdr:row>693</xdr:row>
      <xdr:rowOff>85725</xdr:rowOff>
    </xdr:from>
    <xdr:to>
      <xdr:col>6</xdr:col>
      <xdr:colOff>1190625</xdr:colOff>
      <xdr:row>706</xdr:row>
      <xdr:rowOff>114300</xdr:rowOff>
    </xdr:to>
    <xdr:graphicFrame macro="">
      <xdr:nvGraphicFramePr>
        <xdr:cNvPr id="4730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104775</xdr:colOff>
      <xdr:row>723</xdr:row>
      <xdr:rowOff>38100</xdr:rowOff>
    </xdr:from>
    <xdr:to>
      <xdr:col>6</xdr:col>
      <xdr:colOff>1190625</xdr:colOff>
      <xdr:row>736</xdr:row>
      <xdr:rowOff>38100</xdr:rowOff>
    </xdr:to>
    <xdr:graphicFrame macro="">
      <xdr:nvGraphicFramePr>
        <xdr:cNvPr id="4731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161925</xdr:colOff>
      <xdr:row>723</xdr:row>
      <xdr:rowOff>38100</xdr:rowOff>
    </xdr:from>
    <xdr:to>
      <xdr:col>9</xdr:col>
      <xdr:colOff>1247775</xdr:colOff>
      <xdr:row>736</xdr:row>
      <xdr:rowOff>47625</xdr:rowOff>
    </xdr:to>
    <xdr:graphicFrame macro="">
      <xdr:nvGraphicFramePr>
        <xdr:cNvPr id="4732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142875</xdr:colOff>
      <xdr:row>723</xdr:row>
      <xdr:rowOff>38100</xdr:rowOff>
    </xdr:from>
    <xdr:to>
      <xdr:col>12</xdr:col>
      <xdr:colOff>1228725</xdr:colOff>
      <xdr:row>736</xdr:row>
      <xdr:rowOff>57150</xdr:rowOff>
    </xdr:to>
    <xdr:graphicFrame macro="">
      <xdr:nvGraphicFramePr>
        <xdr:cNvPr id="4733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104775</xdr:colOff>
      <xdr:row>737</xdr:row>
      <xdr:rowOff>142875</xdr:rowOff>
    </xdr:from>
    <xdr:to>
      <xdr:col>6</xdr:col>
      <xdr:colOff>1190625</xdr:colOff>
      <xdr:row>751</xdr:row>
      <xdr:rowOff>0</xdr:rowOff>
    </xdr:to>
    <xdr:graphicFrame macro="">
      <xdr:nvGraphicFramePr>
        <xdr:cNvPr id="4734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85725</xdr:colOff>
      <xdr:row>203</xdr:row>
      <xdr:rowOff>76200</xdr:rowOff>
    </xdr:from>
    <xdr:to>
      <xdr:col>6</xdr:col>
      <xdr:colOff>1171575</xdr:colOff>
      <xdr:row>214</xdr:row>
      <xdr:rowOff>85725</xdr:rowOff>
    </xdr:to>
    <xdr:graphicFrame macro="">
      <xdr:nvGraphicFramePr>
        <xdr:cNvPr id="4735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95250</xdr:colOff>
      <xdr:row>203</xdr:row>
      <xdr:rowOff>76200</xdr:rowOff>
    </xdr:from>
    <xdr:to>
      <xdr:col>9</xdr:col>
      <xdr:colOff>1181100</xdr:colOff>
      <xdr:row>214</xdr:row>
      <xdr:rowOff>95250</xdr:rowOff>
    </xdr:to>
    <xdr:graphicFrame macro="">
      <xdr:nvGraphicFramePr>
        <xdr:cNvPr id="4736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</xdr:col>
      <xdr:colOff>114300</xdr:colOff>
      <xdr:row>203</xdr:row>
      <xdr:rowOff>76200</xdr:rowOff>
    </xdr:from>
    <xdr:to>
      <xdr:col>12</xdr:col>
      <xdr:colOff>1200150</xdr:colOff>
      <xdr:row>214</xdr:row>
      <xdr:rowOff>104775</xdr:rowOff>
    </xdr:to>
    <xdr:graphicFrame macro="">
      <xdr:nvGraphicFramePr>
        <xdr:cNvPr id="4737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85725</xdr:colOff>
      <xdr:row>215</xdr:row>
      <xdr:rowOff>161925</xdr:rowOff>
    </xdr:from>
    <xdr:to>
      <xdr:col>6</xdr:col>
      <xdr:colOff>1171575</xdr:colOff>
      <xdr:row>227</xdr:row>
      <xdr:rowOff>9525</xdr:rowOff>
    </xdr:to>
    <xdr:graphicFrame macro="">
      <xdr:nvGraphicFramePr>
        <xdr:cNvPr id="4738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95250</xdr:colOff>
      <xdr:row>215</xdr:row>
      <xdr:rowOff>161925</xdr:rowOff>
    </xdr:from>
    <xdr:to>
      <xdr:col>9</xdr:col>
      <xdr:colOff>1181100</xdr:colOff>
      <xdr:row>227</xdr:row>
      <xdr:rowOff>19050</xdr:rowOff>
    </xdr:to>
    <xdr:graphicFrame macro="">
      <xdr:nvGraphicFramePr>
        <xdr:cNvPr id="4739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85725</xdr:colOff>
      <xdr:row>857</xdr:row>
      <xdr:rowOff>76200</xdr:rowOff>
    </xdr:from>
    <xdr:to>
      <xdr:col>6</xdr:col>
      <xdr:colOff>1171575</xdr:colOff>
      <xdr:row>870</xdr:row>
      <xdr:rowOff>76200</xdr:rowOff>
    </xdr:to>
    <xdr:graphicFrame macro="">
      <xdr:nvGraphicFramePr>
        <xdr:cNvPr id="4740" name="Chart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104775</xdr:colOff>
      <xdr:row>857</xdr:row>
      <xdr:rowOff>76200</xdr:rowOff>
    </xdr:from>
    <xdr:to>
      <xdr:col>9</xdr:col>
      <xdr:colOff>1190625</xdr:colOff>
      <xdr:row>870</xdr:row>
      <xdr:rowOff>85725</xdr:rowOff>
    </xdr:to>
    <xdr:graphicFrame macro="">
      <xdr:nvGraphicFramePr>
        <xdr:cNvPr id="4741" name="Chart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</xdr:col>
      <xdr:colOff>123825</xdr:colOff>
      <xdr:row>857</xdr:row>
      <xdr:rowOff>76200</xdr:rowOff>
    </xdr:from>
    <xdr:to>
      <xdr:col>12</xdr:col>
      <xdr:colOff>1209675</xdr:colOff>
      <xdr:row>870</xdr:row>
      <xdr:rowOff>95250</xdr:rowOff>
    </xdr:to>
    <xdr:graphicFrame macro="">
      <xdr:nvGraphicFramePr>
        <xdr:cNvPr id="4742" name="Chart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85725</xdr:colOff>
      <xdr:row>872</xdr:row>
      <xdr:rowOff>19050</xdr:rowOff>
    </xdr:from>
    <xdr:to>
      <xdr:col>6</xdr:col>
      <xdr:colOff>1171575</xdr:colOff>
      <xdr:row>885</xdr:row>
      <xdr:rowOff>47625</xdr:rowOff>
    </xdr:to>
    <xdr:graphicFrame macro="">
      <xdr:nvGraphicFramePr>
        <xdr:cNvPr id="4743" name="Chart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104775</xdr:colOff>
      <xdr:row>872</xdr:row>
      <xdr:rowOff>19050</xdr:rowOff>
    </xdr:from>
    <xdr:to>
      <xdr:col>9</xdr:col>
      <xdr:colOff>1190625</xdr:colOff>
      <xdr:row>885</xdr:row>
      <xdr:rowOff>57150</xdr:rowOff>
    </xdr:to>
    <xdr:graphicFrame macro="">
      <xdr:nvGraphicFramePr>
        <xdr:cNvPr id="4744" name="Chart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</xdr:col>
      <xdr:colOff>85725</xdr:colOff>
      <xdr:row>886</xdr:row>
      <xdr:rowOff>76200</xdr:rowOff>
    </xdr:from>
    <xdr:to>
      <xdr:col>6</xdr:col>
      <xdr:colOff>1171575</xdr:colOff>
      <xdr:row>893</xdr:row>
      <xdr:rowOff>152400</xdr:rowOff>
    </xdr:to>
    <xdr:graphicFrame macro="">
      <xdr:nvGraphicFramePr>
        <xdr:cNvPr id="4745" name="Chart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</xdr:col>
      <xdr:colOff>85725</xdr:colOff>
      <xdr:row>886</xdr:row>
      <xdr:rowOff>76200</xdr:rowOff>
    </xdr:from>
    <xdr:to>
      <xdr:col>12</xdr:col>
      <xdr:colOff>1171575</xdr:colOff>
      <xdr:row>894</xdr:row>
      <xdr:rowOff>0</xdr:rowOff>
    </xdr:to>
    <xdr:graphicFrame macro="">
      <xdr:nvGraphicFramePr>
        <xdr:cNvPr id="4746" name="Chart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</xdr:col>
      <xdr:colOff>114300</xdr:colOff>
      <xdr:row>215</xdr:row>
      <xdr:rowOff>161925</xdr:rowOff>
    </xdr:from>
    <xdr:to>
      <xdr:col>12</xdr:col>
      <xdr:colOff>1200150</xdr:colOff>
      <xdr:row>227</xdr:row>
      <xdr:rowOff>28575</xdr:rowOff>
    </xdr:to>
    <xdr:graphicFrame macro="">
      <xdr:nvGraphicFramePr>
        <xdr:cNvPr id="4747" name="Chart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10</xdr:col>
      <xdr:colOff>133350</xdr:colOff>
      <xdr:row>650</xdr:row>
      <xdr:rowOff>19050</xdr:rowOff>
    </xdr:from>
    <xdr:to>
      <xdr:col>12</xdr:col>
      <xdr:colOff>1219200</xdr:colOff>
      <xdr:row>663</xdr:row>
      <xdr:rowOff>66675</xdr:rowOff>
    </xdr:to>
    <xdr:graphicFrame macro="">
      <xdr:nvGraphicFramePr>
        <xdr:cNvPr id="4748" name="Chart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</xdr:col>
      <xdr:colOff>161925</xdr:colOff>
      <xdr:row>693</xdr:row>
      <xdr:rowOff>85725</xdr:rowOff>
    </xdr:from>
    <xdr:to>
      <xdr:col>12</xdr:col>
      <xdr:colOff>1247775</xdr:colOff>
      <xdr:row>706</xdr:row>
      <xdr:rowOff>142875</xdr:rowOff>
    </xdr:to>
    <xdr:graphicFrame macro="">
      <xdr:nvGraphicFramePr>
        <xdr:cNvPr id="4749" name="Chart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10</xdr:col>
      <xdr:colOff>171450</xdr:colOff>
      <xdr:row>737</xdr:row>
      <xdr:rowOff>142875</xdr:rowOff>
    </xdr:from>
    <xdr:to>
      <xdr:col>12</xdr:col>
      <xdr:colOff>1257300</xdr:colOff>
      <xdr:row>751</xdr:row>
      <xdr:rowOff>47625</xdr:rowOff>
    </xdr:to>
    <xdr:graphicFrame macro="">
      <xdr:nvGraphicFramePr>
        <xdr:cNvPr id="4750" name="Chart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4</xdr:col>
      <xdr:colOff>85725</xdr:colOff>
      <xdr:row>228</xdr:row>
      <xdr:rowOff>95250</xdr:rowOff>
    </xdr:from>
    <xdr:to>
      <xdr:col>6</xdr:col>
      <xdr:colOff>1171575</xdr:colOff>
      <xdr:row>235</xdr:row>
      <xdr:rowOff>180975</xdr:rowOff>
    </xdr:to>
    <xdr:graphicFrame macro="">
      <xdr:nvGraphicFramePr>
        <xdr:cNvPr id="4751" name="Chart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104775</xdr:colOff>
      <xdr:row>228</xdr:row>
      <xdr:rowOff>95250</xdr:rowOff>
    </xdr:from>
    <xdr:to>
      <xdr:col>9</xdr:col>
      <xdr:colOff>1190625</xdr:colOff>
      <xdr:row>235</xdr:row>
      <xdr:rowOff>180975</xdr:rowOff>
    </xdr:to>
    <xdr:graphicFrame macro="">
      <xdr:nvGraphicFramePr>
        <xdr:cNvPr id="4752" name="Chart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10</xdr:col>
      <xdr:colOff>133350</xdr:colOff>
      <xdr:row>228</xdr:row>
      <xdr:rowOff>95250</xdr:rowOff>
    </xdr:from>
    <xdr:to>
      <xdr:col>12</xdr:col>
      <xdr:colOff>1219200</xdr:colOff>
      <xdr:row>236</xdr:row>
      <xdr:rowOff>0</xdr:rowOff>
    </xdr:to>
    <xdr:graphicFrame macro="">
      <xdr:nvGraphicFramePr>
        <xdr:cNvPr id="4753" name="Chart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</xdr:col>
      <xdr:colOff>85725</xdr:colOff>
      <xdr:row>665</xdr:row>
      <xdr:rowOff>9525</xdr:rowOff>
    </xdr:from>
    <xdr:to>
      <xdr:col>6</xdr:col>
      <xdr:colOff>1171575</xdr:colOff>
      <xdr:row>673</xdr:row>
      <xdr:rowOff>142875</xdr:rowOff>
    </xdr:to>
    <xdr:graphicFrame macro="">
      <xdr:nvGraphicFramePr>
        <xdr:cNvPr id="4754" name="Chart 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7</xdr:col>
      <xdr:colOff>142875</xdr:colOff>
      <xdr:row>665</xdr:row>
      <xdr:rowOff>9525</xdr:rowOff>
    </xdr:from>
    <xdr:to>
      <xdr:col>9</xdr:col>
      <xdr:colOff>1228725</xdr:colOff>
      <xdr:row>673</xdr:row>
      <xdr:rowOff>152400</xdr:rowOff>
    </xdr:to>
    <xdr:graphicFrame macro="">
      <xdr:nvGraphicFramePr>
        <xdr:cNvPr id="4755" name="Chart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10</xdr:col>
      <xdr:colOff>133350</xdr:colOff>
      <xdr:row>665</xdr:row>
      <xdr:rowOff>0</xdr:rowOff>
    </xdr:from>
    <xdr:to>
      <xdr:col>12</xdr:col>
      <xdr:colOff>1219200</xdr:colOff>
      <xdr:row>673</xdr:row>
      <xdr:rowOff>152400</xdr:rowOff>
    </xdr:to>
    <xdr:graphicFrame macro="">
      <xdr:nvGraphicFramePr>
        <xdr:cNvPr id="4756" name="Chart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</xdr:col>
      <xdr:colOff>85725</xdr:colOff>
      <xdr:row>708</xdr:row>
      <xdr:rowOff>9525</xdr:rowOff>
    </xdr:from>
    <xdr:to>
      <xdr:col>6</xdr:col>
      <xdr:colOff>1171575</xdr:colOff>
      <xdr:row>716</xdr:row>
      <xdr:rowOff>142875</xdr:rowOff>
    </xdr:to>
    <xdr:graphicFrame macro="">
      <xdr:nvGraphicFramePr>
        <xdr:cNvPr id="4757" name="Chart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</xdr:col>
      <xdr:colOff>142875</xdr:colOff>
      <xdr:row>708</xdr:row>
      <xdr:rowOff>9525</xdr:rowOff>
    </xdr:from>
    <xdr:to>
      <xdr:col>9</xdr:col>
      <xdr:colOff>1228725</xdr:colOff>
      <xdr:row>716</xdr:row>
      <xdr:rowOff>152400</xdr:rowOff>
    </xdr:to>
    <xdr:graphicFrame macro="">
      <xdr:nvGraphicFramePr>
        <xdr:cNvPr id="4758" name="Chart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</xdr:col>
      <xdr:colOff>142875</xdr:colOff>
      <xdr:row>708</xdr:row>
      <xdr:rowOff>0</xdr:rowOff>
    </xdr:from>
    <xdr:to>
      <xdr:col>12</xdr:col>
      <xdr:colOff>1228725</xdr:colOff>
      <xdr:row>716</xdr:row>
      <xdr:rowOff>152400</xdr:rowOff>
    </xdr:to>
    <xdr:graphicFrame macro="">
      <xdr:nvGraphicFramePr>
        <xdr:cNvPr id="4759" name="Chart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</xdr:col>
      <xdr:colOff>85725</xdr:colOff>
      <xdr:row>752</xdr:row>
      <xdr:rowOff>9525</xdr:rowOff>
    </xdr:from>
    <xdr:to>
      <xdr:col>6</xdr:col>
      <xdr:colOff>1171575</xdr:colOff>
      <xdr:row>760</xdr:row>
      <xdr:rowOff>142875</xdr:rowOff>
    </xdr:to>
    <xdr:graphicFrame macro="">
      <xdr:nvGraphicFramePr>
        <xdr:cNvPr id="4760" name="Chart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161925</xdr:colOff>
      <xdr:row>752</xdr:row>
      <xdr:rowOff>9525</xdr:rowOff>
    </xdr:from>
    <xdr:to>
      <xdr:col>9</xdr:col>
      <xdr:colOff>1247775</xdr:colOff>
      <xdr:row>760</xdr:row>
      <xdr:rowOff>152400</xdr:rowOff>
    </xdr:to>
    <xdr:graphicFrame macro="">
      <xdr:nvGraphicFramePr>
        <xdr:cNvPr id="4761" name="Chart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10</xdr:col>
      <xdr:colOff>171450</xdr:colOff>
      <xdr:row>752</xdr:row>
      <xdr:rowOff>0</xdr:rowOff>
    </xdr:from>
    <xdr:to>
      <xdr:col>12</xdr:col>
      <xdr:colOff>1257300</xdr:colOff>
      <xdr:row>760</xdr:row>
      <xdr:rowOff>152400</xdr:rowOff>
    </xdr:to>
    <xdr:graphicFrame macro="">
      <xdr:nvGraphicFramePr>
        <xdr:cNvPr id="4762" name="Chart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10</xdr:col>
      <xdr:colOff>123825</xdr:colOff>
      <xdr:row>872</xdr:row>
      <xdr:rowOff>19050</xdr:rowOff>
    </xdr:from>
    <xdr:to>
      <xdr:col>12</xdr:col>
      <xdr:colOff>1209675</xdr:colOff>
      <xdr:row>885</xdr:row>
      <xdr:rowOff>66675</xdr:rowOff>
    </xdr:to>
    <xdr:graphicFrame macro="">
      <xdr:nvGraphicFramePr>
        <xdr:cNvPr id="4763" name="Chart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7</xdr:col>
      <xdr:colOff>85725</xdr:colOff>
      <xdr:row>886</xdr:row>
      <xdr:rowOff>76200</xdr:rowOff>
    </xdr:from>
    <xdr:to>
      <xdr:col>9</xdr:col>
      <xdr:colOff>1171575</xdr:colOff>
      <xdr:row>894</xdr:row>
      <xdr:rowOff>9525</xdr:rowOff>
    </xdr:to>
    <xdr:graphicFrame macro="">
      <xdr:nvGraphicFramePr>
        <xdr:cNvPr id="4764" name="Chart 10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8</xdr:col>
      <xdr:colOff>1019175</xdr:colOff>
      <xdr:row>216</xdr:row>
      <xdr:rowOff>57150</xdr:rowOff>
    </xdr:from>
    <xdr:to>
      <xdr:col>9</xdr:col>
      <xdr:colOff>66675</xdr:colOff>
      <xdr:row>216</xdr:row>
      <xdr:rowOff>133350</xdr:rowOff>
    </xdr:to>
    <xdr:sp macro="" textlink="">
      <xdr:nvSpPr>
        <xdr:cNvPr id="4765" name="Rectangle 107"/>
        <xdr:cNvSpPr>
          <a:spLocks noChangeArrowheads="1"/>
        </xdr:cNvSpPr>
      </xdr:nvSpPr>
      <xdr:spPr bwMode="auto">
        <a:xfrm>
          <a:off x="6534150" y="17821275"/>
          <a:ext cx="3333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22" mc:Ignorable="a14" a14:legacySpreadsheetColorIndex="5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85725</xdr:colOff>
      <xdr:row>216</xdr:row>
      <xdr:rowOff>0</xdr:rowOff>
    </xdr:from>
    <xdr:to>
      <xdr:col>9</xdr:col>
      <xdr:colOff>904875</xdr:colOff>
      <xdr:row>217</xdr:row>
      <xdr:rowOff>0</xdr:rowOff>
    </xdr:to>
    <xdr:sp macro="" textlink="">
      <xdr:nvSpPr>
        <xdr:cNvPr id="4204" name="Text Box 108"/>
        <xdr:cNvSpPr txBox="1">
          <a:spLocks noChangeArrowheads="1"/>
        </xdr:cNvSpPr>
      </xdr:nvSpPr>
      <xdr:spPr bwMode="auto">
        <a:xfrm>
          <a:off x="6886575" y="17764125"/>
          <a:ext cx="819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Personnel</a:t>
          </a:r>
          <a:endParaRPr lang="en-US"/>
        </a:p>
      </xdr:txBody>
    </xdr:sp>
    <xdr:clientData/>
  </xdr:twoCellAnchor>
  <xdr:twoCellAnchor>
    <xdr:from>
      <xdr:col>8</xdr:col>
      <xdr:colOff>1019175</xdr:colOff>
      <xdr:row>217</xdr:row>
      <xdr:rowOff>9525</xdr:rowOff>
    </xdr:from>
    <xdr:to>
      <xdr:col>9</xdr:col>
      <xdr:colOff>66675</xdr:colOff>
      <xdr:row>217</xdr:row>
      <xdr:rowOff>85725</xdr:rowOff>
    </xdr:to>
    <xdr:sp macro="" textlink="">
      <xdr:nvSpPr>
        <xdr:cNvPr id="4767" name="Rectangle 109"/>
        <xdr:cNvSpPr>
          <a:spLocks noChangeArrowheads="1"/>
        </xdr:cNvSpPr>
      </xdr:nvSpPr>
      <xdr:spPr bwMode="auto">
        <a:xfrm>
          <a:off x="6534150" y="17964150"/>
          <a:ext cx="3333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85725</xdr:colOff>
      <xdr:row>216</xdr:row>
      <xdr:rowOff>152400</xdr:rowOff>
    </xdr:from>
    <xdr:to>
      <xdr:col>9</xdr:col>
      <xdr:colOff>904875</xdr:colOff>
      <xdr:row>217</xdr:row>
      <xdr:rowOff>142875</xdr:rowOff>
    </xdr:to>
    <xdr:sp macro="" textlink="">
      <xdr:nvSpPr>
        <xdr:cNvPr id="4206" name="Text Box 110"/>
        <xdr:cNvSpPr txBox="1">
          <a:spLocks noChangeArrowheads="1"/>
        </xdr:cNvSpPr>
      </xdr:nvSpPr>
      <xdr:spPr bwMode="auto">
        <a:xfrm>
          <a:off x="6886575" y="17916525"/>
          <a:ext cx="8191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Non-Personnel</a:t>
          </a:r>
          <a:endParaRPr lang="en-US"/>
        </a:p>
      </xdr:txBody>
    </xdr:sp>
    <xdr:clientData/>
  </xdr:twoCellAnchor>
  <xdr:twoCellAnchor>
    <xdr:from>
      <xdr:col>7</xdr:col>
      <xdr:colOff>161925</xdr:colOff>
      <xdr:row>693</xdr:row>
      <xdr:rowOff>76200</xdr:rowOff>
    </xdr:from>
    <xdr:to>
      <xdr:col>9</xdr:col>
      <xdr:colOff>1247775</xdr:colOff>
      <xdr:row>706</xdr:row>
      <xdr:rowOff>123825</xdr:rowOff>
    </xdr:to>
    <xdr:graphicFrame macro="">
      <xdr:nvGraphicFramePr>
        <xdr:cNvPr id="4769" name="Chart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7</xdr:col>
      <xdr:colOff>161925</xdr:colOff>
      <xdr:row>737</xdr:row>
      <xdr:rowOff>142875</xdr:rowOff>
    </xdr:from>
    <xdr:to>
      <xdr:col>9</xdr:col>
      <xdr:colOff>1247775</xdr:colOff>
      <xdr:row>751</xdr:row>
      <xdr:rowOff>38100</xdr:rowOff>
    </xdr:to>
    <xdr:graphicFrame macro="">
      <xdr:nvGraphicFramePr>
        <xdr:cNvPr id="4770" name="Chart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</xdr:col>
      <xdr:colOff>85725</xdr:colOff>
      <xdr:row>243</xdr:row>
      <xdr:rowOff>76200</xdr:rowOff>
    </xdr:from>
    <xdr:to>
      <xdr:col>6</xdr:col>
      <xdr:colOff>1171575</xdr:colOff>
      <xdr:row>254</xdr:row>
      <xdr:rowOff>85725</xdr:rowOff>
    </xdr:to>
    <xdr:graphicFrame macro="">
      <xdr:nvGraphicFramePr>
        <xdr:cNvPr id="4771" name="Chart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7</xdr:col>
      <xdr:colOff>95250</xdr:colOff>
      <xdr:row>243</xdr:row>
      <xdr:rowOff>76200</xdr:rowOff>
    </xdr:from>
    <xdr:to>
      <xdr:col>9</xdr:col>
      <xdr:colOff>1181100</xdr:colOff>
      <xdr:row>254</xdr:row>
      <xdr:rowOff>95250</xdr:rowOff>
    </xdr:to>
    <xdr:graphicFrame macro="">
      <xdr:nvGraphicFramePr>
        <xdr:cNvPr id="4772" name="Chart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</xdr:col>
      <xdr:colOff>114300</xdr:colOff>
      <xdr:row>243</xdr:row>
      <xdr:rowOff>76200</xdr:rowOff>
    </xdr:from>
    <xdr:to>
      <xdr:col>12</xdr:col>
      <xdr:colOff>1200150</xdr:colOff>
      <xdr:row>254</xdr:row>
      <xdr:rowOff>104775</xdr:rowOff>
    </xdr:to>
    <xdr:graphicFrame macro="">
      <xdr:nvGraphicFramePr>
        <xdr:cNvPr id="4773" name="Chart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4</xdr:col>
      <xdr:colOff>85725</xdr:colOff>
      <xdr:row>255</xdr:row>
      <xdr:rowOff>161925</xdr:rowOff>
    </xdr:from>
    <xdr:to>
      <xdr:col>6</xdr:col>
      <xdr:colOff>1171575</xdr:colOff>
      <xdr:row>267</xdr:row>
      <xdr:rowOff>9525</xdr:rowOff>
    </xdr:to>
    <xdr:graphicFrame macro="">
      <xdr:nvGraphicFramePr>
        <xdr:cNvPr id="4774" name="Chart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</xdr:col>
      <xdr:colOff>95250</xdr:colOff>
      <xdr:row>255</xdr:row>
      <xdr:rowOff>161925</xdr:rowOff>
    </xdr:from>
    <xdr:to>
      <xdr:col>9</xdr:col>
      <xdr:colOff>1181100</xdr:colOff>
      <xdr:row>267</xdr:row>
      <xdr:rowOff>19050</xdr:rowOff>
    </xdr:to>
    <xdr:graphicFrame macro="">
      <xdr:nvGraphicFramePr>
        <xdr:cNvPr id="4775" name="Chart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10</xdr:col>
      <xdr:colOff>114300</xdr:colOff>
      <xdr:row>255</xdr:row>
      <xdr:rowOff>161925</xdr:rowOff>
    </xdr:from>
    <xdr:to>
      <xdr:col>12</xdr:col>
      <xdr:colOff>1200150</xdr:colOff>
      <xdr:row>267</xdr:row>
      <xdr:rowOff>28575</xdr:rowOff>
    </xdr:to>
    <xdr:graphicFrame macro="">
      <xdr:nvGraphicFramePr>
        <xdr:cNvPr id="4776" name="Chart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4</xdr:col>
      <xdr:colOff>85725</xdr:colOff>
      <xdr:row>268</xdr:row>
      <xdr:rowOff>95250</xdr:rowOff>
    </xdr:from>
    <xdr:to>
      <xdr:col>6</xdr:col>
      <xdr:colOff>1171575</xdr:colOff>
      <xdr:row>275</xdr:row>
      <xdr:rowOff>180975</xdr:rowOff>
    </xdr:to>
    <xdr:graphicFrame macro="">
      <xdr:nvGraphicFramePr>
        <xdr:cNvPr id="4777" name="Chart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7</xdr:col>
      <xdr:colOff>104775</xdr:colOff>
      <xdr:row>268</xdr:row>
      <xdr:rowOff>95250</xdr:rowOff>
    </xdr:from>
    <xdr:to>
      <xdr:col>9</xdr:col>
      <xdr:colOff>1190625</xdr:colOff>
      <xdr:row>275</xdr:row>
      <xdr:rowOff>180975</xdr:rowOff>
    </xdr:to>
    <xdr:graphicFrame macro="">
      <xdr:nvGraphicFramePr>
        <xdr:cNvPr id="4778" name="Chart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10</xdr:col>
      <xdr:colOff>133350</xdr:colOff>
      <xdr:row>268</xdr:row>
      <xdr:rowOff>95250</xdr:rowOff>
    </xdr:from>
    <xdr:to>
      <xdr:col>12</xdr:col>
      <xdr:colOff>1219200</xdr:colOff>
      <xdr:row>276</xdr:row>
      <xdr:rowOff>0</xdr:rowOff>
    </xdr:to>
    <xdr:graphicFrame macro="">
      <xdr:nvGraphicFramePr>
        <xdr:cNvPr id="4779" name="Chart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8</xdr:col>
      <xdr:colOff>1019175</xdr:colOff>
      <xdr:row>256</xdr:row>
      <xdr:rowOff>57150</xdr:rowOff>
    </xdr:from>
    <xdr:to>
      <xdr:col>9</xdr:col>
      <xdr:colOff>66675</xdr:colOff>
      <xdr:row>256</xdr:row>
      <xdr:rowOff>133350</xdr:rowOff>
    </xdr:to>
    <xdr:sp macro="" textlink="">
      <xdr:nvSpPr>
        <xdr:cNvPr id="4780" name="Rectangle 126"/>
        <xdr:cNvSpPr>
          <a:spLocks noChangeArrowheads="1"/>
        </xdr:cNvSpPr>
      </xdr:nvSpPr>
      <xdr:spPr bwMode="auto">
        <a:xfrm>
          <a:off x="6534150" y="25374600"/>
          <a:ext cx="3333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22" mc:Ignorable="a14" a14:legacySpreadsheetColorIndex="5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85725</xdr:colOff>
      <xdr:row>256</xdr:row>
      <xdr:rowOff>0</xdr:rowOff>
    </xdr:from>
    <xdr:to>
      <xdr:col>9</xdr:col>
      <xdr:colOff>904875</xdr:colOff>
      <xdr:row>257</xdr:row>
      <xdr:rowOff>0</xdr:rowOff>
    </xdr:to>
    <xdr:sp macro="" textlink="">
      <xdr:nvSpPr>
        <xdr:cNvPr id="4223" name="Text Box 127"/>
        <xdr:cNvSpPr txBox="1">
          <a:spLocks noChangeArrowheads="1"/>
        </xdr:cNvSpPr>
      </xdr:nvSpPr>
      <xdr:spPr bwMode="auto">
        <a:xfrm>
          <a:off x="6886575" y="25317450"/>
          <a:ext cx="819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Personnel</a:t>
          </a:r>
          <a:endParaRPr lang="en-US"/>
        </a:p>
      </xdr:txBody>
    </xdr:sp>
    <xdr:clientData/>
  </xdr:twoCellAnchor>
  <xdr:twoCellAnchor>
    <xdr:from>
      <xdr:col>8</xdr:col>
      <xdr:colOff>1019175</xdr:colOff>
      <xdr:row>257</xdr:row>
      <xdr:rowOff>9525</xdr:rowOff>
    </xdr:from>
    <xdr:to>
      <xdr:col>9</xdr:col>
      <xdr:colOff>66675</xdr:colOff>
      <xdr:row>257</xdr:row>
      <xdr:rowOff>85725</xdr:rowOff>
    </xdr:to>
    <xdr:sp macro="" textlink="">
      <xdr:nvSpPr>
        <xdr:cNvPr id="4782" name="Rectangle 128"/>
        <xdr:cNvSpPr>
          <a:spLocks noChangeArrowheads="1"/>
        </xdr:cNvSpPr>
      </xdr:nvSpPr>
      <xdr:spPr bwMode="auto">
        <a:xfrm>
          <a:off x="6534150" y="25517475"/>
          <a:ext cx="3333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85725</xdr:colOff>
      <xdr:row>256</xdr:row>
      <xdr:rowOff>152400</xdr:rowOff>
    </xdr:from>
    <xdr:to>
      <xdr:col>9</xdr:col>
      <xdr:colOff>904875</xdr:colOff>
      <xdr:row>257</xdr:row>
      <xdr:rowOff>142875</xdr:rowOff>
    </xdr:to>
    <xdr:sp macro="" textlink="">
      <xdr:nvSpPr>
        <xdr:cNvPr id="4225" name="Text Box 129"/>
        <xdr:cNvSpPr txBox="1">
          <a:spLocks noChangeArrowheads="1"/>
        </xdr:cNvSpPr>
      </xdr:nvSpPr>
      <xdr:spPr bwMode="auto">
        <a:xfrm>
          <a:off x="6886575" y="25469850"/>
          <a:ext cx="8191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Non-Personnel</a:t>
          </a:r>
          <a:endParaRPr lang="en-US"/>
        </a:p>
      </xdr:txBody>
    </xdr:sp>
    <xdr:clientData/>
  </xdr:twoCellAnchor>
  <xdr:twoCellAnchor>
    <xdr:from>
      <xdr:col>4</xdr:col>
      <xdr:colOff>85725</xdr:colOff>
      <xdr:row>283</xdr:row>
      <xdr:rowOff>76200</xdr:rowOff>
    </xdr:from>
    <xdr:to>
      <xdr:col>6</xdr:col>
      <xdr:colOff>1171575</xdr:colOff>
      <xdr:row>294</xdr:row>
      <xdr:rowOff>85725</xdr:rowOff>
    </xdr:to>
    <xdr:graphicFrame macro="">
      <xdr:nvGraphicFramePr>
        <xdr:cNvPr id="4784" name="Chart 1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7</xdr:col>
      <xdr:colOff>95250</xdr:colOff>
      <xdr:row>283</xdr:row>
      <xdr:rowOff>76200</xdr:rowOff>
    </xdr:from>
    <xdr:to>
      <xdr:col>9</xdr:col>
      <xdr:colOff>1181100</xdr:colOff>
      <xdr:row>294</xdr:row>
      <xdr:rowOff>95250</xdr:rowOff>
    </xdr:to>
    <xdr:graphicFrame macro="">
      <xdr:nvGraphicFramePr>
        <xdr:cNvPr id="4785" name="Chart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10</xdr:col>
      <xdr:colOff>114300</xdr:colOff>
      <xdr:row>283</xdr:row>
      <xdr:rowOff>76200</xdr:rowOff>
    </xdr:from>
    <xdr:to>
      <xdr:col>12</xdr:col>
      <xdr:colOff>1200150</xdr:colOff>
      <xdr:row>294</xdr:row>
      <xdr:rowOff>104775</xdr:rowOff>
    </xdr:to>
    <xdr:graphicFrame macro="">
      <xdr:nvGraphicFramePr>
        <xdr:cNvPr id="4786" name="Chart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4</xdr:col>
      <xdr:colOff>85725</xdr:colOff>
      <xdr:row>295</xdr:row>
      <xdr:rowOff>161925</xdr:rowOff>
    </xdr:from>
    <xdr:to>
      <xdr:col>6</xdr:col>
      <xdr:colOff>1171575</xdr:colOff>
      <xdr:row>307</xdr:row>
      <xdr:rowOff>9525</xdr:rowOff>
    </xdr:to>
    <xdr:graphicFrame macro="">
      <xdr:nvGraphicFramePr>
        <xdr:cNvPr id="4787" name="Chart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7</xdr:col>
      <xdr:colOff>95250</xdr:colOff>
      <xdr:row>295</xdr:row>
      <xdr:rowOff>161925</xdr:rowOff>
    </xdr:from>
    <xdr:to>
      <xdr:col>9</xdr:col>
      <xdr:colOff>1181100</xdr:colOff>
      <xdr:row>307</xdr:row>
      <xdr:rowOff>19050</xdr:rowOff>
    </xdr:to>
    <xdr:graphicFrame macro="">
      <xdr:nvGraphicFramePr>
        <xdr:cNvPr id="4788" name="Chart 1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10</xdr:col>
      <xdr:colOff>114300</xdr:colOff>
      <xdr:row>295</xdr:row>
      <xdr:rowOff>161925</xdr:rowOff>
    </xdr:from>
    <xdr:to>
      <xdr:col>12</xdr:col>
      <xdr:colOff>1200150</xdr:colOff>
      <xdr:row>307</xdr:row>
      <xdr:rowOff>28575</xdr:rowOff>
    </xdr:to>
    <xdr:graphicFrame macro="">
      <xdr:nvGraphicFramePr>
        <xdr:cNvPr id="4789" name="Chart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4</xdr:col>
      <xdr:colOff>85725</xdr:colOff>
      <xdr:row>308</xdr:row>
      <xdr:rowOff>95250</xdr:rowOff>
    </xdr:from>
    <xdr:to>
      <xdr:col>6</xdr:col>
      <xdr:colOff>1171575</xdr:colOff>
      <xdr:row>315</xdr:row>
      <xdr:rowOff>180975</xdr:rowOff>
    </xdr:to>
    <xdr:graphicFrame macro="">
      <xdr:nvGraphicFramePr>
        <xdr:cNvPr id="4790" name="Chart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7</xdr:col>
      <xdr:colOff>104775</xdr:colOff>
      <xdr:row>308</xdr:row>
      <xdr:rowOff>95250</xdr:rowOff>
    </xdr:from>
    <xdr:to>
      <xdr:col>9</xdr:col>
      <xdr:colOff>1190625</xdr:colOff>
      <xdr:row>315</xdr:row>
      <xdr:rowOff>180975</xdr:rowOff>
    </xdr:to>
    <xdr:graphicFrame macro="">
      <xdr:nvGraphicFramePr>
        <xdr:cNvPr id="4791" name="Chart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10</xdr:col>
      <xdr:colOff>133350</xdr:colOff>
      <xdr:row>308</xdr:row>
      <xdr:rowOff>95250</xdr:rowOff>
    </xdr:from>
    <xdr:to>
      <xdr:col>12</xdr:col>
      <xdr:colOff>1219200</xdr:colOff>
      <xdr:row>316</xdr:row>
      <xdr:rowOff>0</xdr:rowOff>
    </xdr:to>
    <xdr:graphicFrame macro="">
      <xdr:nvGraphicFramePr>
        <xdr:cNvPr id="4792" name="Chart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8</xdr:col>
      <xdr:colOff>1019175</xdr:colOff>
      <xdr:row>296</xdr:row>
      <xdr:rowOff>57150</xdr:rowOff>
    </xdr:from>
    <xdr:to>
      <xdr:col>9</xdr:col>
      <xdr:colOff>66675</xdr:colOff>
      <xdr:row>296</xdr:row>
      <xdr:rowOff>133350</xdr:rowOff>
    </xdr:to>
    <xdr:sp macro="" textlink="">
      <xdr:nvSpPr>
        <xdr:cNvPr id="4793" name="Rectangle 139"/>
        <xdr:cNvSpPr>
          <a:spLocks noChangeArrowheads="1"/>
        </xdr:cNvSpPr>
      </xdr:nvSpPr>
      <xdr:spPr bwMode="auto">
        <a:xfrm>
          <a:off x="6534150" y="32927925"/>
          <a:ext cx="3333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22" mc:Ignorable="a14" a14:legacySpreadsheetColorIndex="5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85725</xdr:colOff>
      <xdr:row>296</xdr:row>
      <xdr:rowOff>0</xdr:rowOff>
    </xdr:from>
    <xdr:to>
      <xdr:col>9</xdr:col>
      <xdr:colOff>904875</xdr:colOff>
      <xdr:row>297</xdr:row>
      <xdr:rowOff>0</xdr:rowOff>
    </xdr:to>
    <xdr:sp macro="" textlink="">
      <xdr:nvSpPr>
        <xdr:cNvPr id="4236" name="Text Box 140"/>
        <xdr:cNvSpPr txBox="1">
          <a:spLocks noChangeArrowheads="1"/>
        </xdr:cNvSpPr>
      </xdr:nvSpPr>
      <xdr:spPr bwMode="auto">
        <a:xfrm>
          <a:off x="6886575" y="32870775"/>
          <a:ext cx="819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Personnel</a:t>
          </a:r>
          <a:endParaRPr lang="en-US"/>
        </a:p>
      </xdr:txBody>
    </xdr:sp>
    <xdr:clientData/>
  </xdr:twoCellAnchor>
  <xdr:twoCellAnchor>
    <xdr:from>
      <xdr:col>8</xdr:col>
      <xdr:colOff>1019175</xdr:colOff>
      <xdr:row>297</xdr:row>
      <xdr:rowOff>9525</xdr:rowOff>
    </xdr:from>
    <xdr:to>
      <xdr:col>9</xdr:col>
      <xdr:colOff>66675</xdr:colOff>
      <xdr:row>297</xdr:row>
      <xdr:rowOff>85725</xdr:rowOff>
    </xdr:to>
    <xdr:sp macro="" textlink="">
      <xdr:nvSpPr>
        <xdr:cNvPr id="4795" name="Rectangle 141"/>
        <xdr:cNvSpPr>
          <a:spLocks noChangeArrowheads="1"/>
        </xdr:cNvSpPr>
      </xdr:nvSpPr>
      <xdr:spPr bwMode="auto">
        <a:xfrm>
          <a:off x="6534150" y="33070800"/>
          <a:ext cx="3333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85725</xdr:colOff>
      <xdr:row>296</xdr:row>
      <xdr:rowOff>152400</xdr:rowOff>
    </xdr:from>
    <xdr:to>
      <xdr:col>9</xdr:col>
      <xdr:colOff>904875</xdr:colOff>
      <xdr:row>297</xdr:row>
      <xdr:rowOff>142875</xdr:rowOff>
    </xdr:to>
    <xdr:sp macro="" textlink="">
      <xdr:nvSpPr>
        <xdr:cNvPr id="4238" name="Text Box 142"/>
        <xdr:cNvSpPr txBox="1">
          <a:spLocks noChangeArrowheads="1"/>
        </xdr:cNvSpPr>
      </xdr:nvSpPr>
      <xdr:spPr bwMode="auto">
        <a:xfrm>
          <a:off x="6886575" y="33023175"/>
          <a:ext cx="8191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Non-Personnel</a:t>
          </a:r>
          <a:endParaRPr lang="en-US"/>
        </a:p>
      </xdr:txBody>
    </xdr:sp>
    <xdr:clientData/>
  </xdr:twoCellAnchor>
  <xdr:twoCellAnchor>
    <xdr:from>
      <xdr:col>4</xdr:col>
      <xdr:colOff>104775</xdr:colOff>
      <xdr:row>767</xdr:row>
      <xdr:rowOff>38100</xdr:rowOff>
    </xdr:from>
    <xdr:to>
      <xdr:col>6</xdr:col>
      <xdr:colOff>1190625</xdr:colOff>
      <xdr:row>780</xdr:row>
      <xdr:rowOff>38100</xdr:rowOff>
    </xdr:to>
    <xdr:graphicFrame macro="">
      <xdr:nvGraphicFramePr>
        <xdr:cNvPr id="4797" name="Chart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7</xdr:col>
      <xdr:colOff>161925</xdr:colOff>
      <xdr:row>767</xdr:row>
      <xdr:rowOff>38100</xdr:rowOff>
    </xdr:from>
    <xdr:to>
      <xdr:col>9</xdr:col>
      <xdr:colOff>1247775</xdr:colOff>
      <xdr:row>780</xdr:row>
      <xdr:rowOff>47625</xdr:rowOff>
    </xdr:to>
    <xdr:graphicFrame macro="">
      <xdr:nvGraphicFramePr>
        <xdr:cNvPr id="4798" name="Chart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10</xdr:col>
      <xdr:colOff>142875</xdr:colOff>
      <xdr:row>767</xdr:row>
      <xdr:rowOff>38100</xdr:rowOff>
    </xdr:from>
    <xdr:to>
      <xdr:col>12</xdr:col>
      <xdr:colOff>1228725</xdr:colOff>
      <xdr:row>780</xdr:row>
      <xdr:rowOff>57150</xdr:rowOff>
    </xdr:to>
    <xdr:graphicFrame macro="">
      <xdr:nvGraphicFramePr>
        <xdr:cNvPr id="4799" name="Chart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4</xdr:col>
      <xdr:colOff>104775</xdr:colOff>
      <xdr:row>781</xdr:row>
      <xdr:rowOff>142875</xdr:rowOff>
    </xdr:from>
    <xdr:to>
      <xdr:col>6</xdr:col>
      <xdr:colOff>1190625</xdr:colOff>
      <xdr:row>795</xdr:row>
      <xdr:rowOff>0</xdr:rowOff>
    </xdr:to>
    <xdr:graphicFrame macro="">
      <xdr:nvGraphicFramePr>
        <xdr:cNvPr id="4800" name="Chart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10</xdr:col>
      <xdr:colOff>171450</xdr:colOff>
      <xdr:row>781</xdr:row>
      <xdr:rowOff>142875</xdr:rowOff>
    </xdr:from>
    <xdr:to>
      <xdr:col>12</xdr:col>
      <xdr:colOff>1257300</xdr:colOff>
      <xdr:row>795</xdr:row>
      <xdr:rowOff>47625</xdr:rowOff>
    </xdr:to>
    <xdr:graphicFrame macro="">
      <xdr:nvGraphicFramePr>
        <xdr:cNvPr id="4801" name="Chart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4</xdr:col>
      <xdr:colOff>85725</xdr:colOff>
      <xdr:row>796</xdr:row>
      <xdr:rowOff>9525</xdr:rowOff>
    </xdr:from>
    <xdr:to>
      <xdr:col>6</xdr:col>
      <xdr:colOff>1171575</xdr:colOff>
      <xdr:row>804</xdr:row>
      <xdr:rowOff>142875</xdr:rowOff>
    </xdr:to>
    <xdr:graphicFrame macro="">
      <xdr:nvGraphicFramePr>
        <xdr:cNvPr id="4802" name="Chart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7</xdr:col>
      <xdr:colOff>161925</xdr:colOff>
      <xdr:row>796</xdr:row>
      <xdr:rowOff>9525</xdr:rowOff>
    </xdr:from>
    <xdr:to>
      <xdr:col>9</xdr:col>
      <xdr:colOff>1247775</xdr:colOff>
      <xdr:row>804</xdr:row>
      <xdr:rowOff>152400</xdr:rowOff>
    </xdr:to>
    <xdr:graphicFrame macro="">
      <xdr:nvGraphicFramePr>
        <xdr:cNvPr id="4803" name="Chart 1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10</xdr:col>
      <xdr:colOff>171450</xdr:colOff>
      <xdr:row>796</xdr:row>
      <xdr:rowOff>0</xdr:rowOff>
    </xdr:from>
    <xdr:to>
      <xdr:col>12</xdr:col>
      <xdr:colOff>1257300</xdr:colOff>
      <xdr:row>804</xdr:row>
      <xdr:rowOff>152400</xdr:rowOff>
    </xdr:to>
    <xdr:graphicFrame macro="">
      <xdr:nvGraphicFramePr>
        <xdr:cNvPr id="4804" name="Chart 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7</xdr:col>
      <xdr:colOff>161925</xdr:colOff>
      <xdr:row>781</xdr:row>
      <xdr:rowOff>142875</xdr:rowOff>
    </xdr:from>
    <xdr:to>
      <xdr:col>9</xdr:col>
      <xdr:colOff>1247775</xdr:colOff>
      <xdr:row>795</xdr:row>
      <xdr:rowOff>38100</xdr:rowOff>
    </xdr:to>
    <xdr:graphicFrame macro="">
      <xdr:nvGraphicFramePr>
        <xdr:cNvPr id="4805" name="Chart 1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4</xdr:col>
      <xdr:colOff>104775</xdr:colOff>
      <xdr:row>811</xdr:row>
      <xdr:rowOff>38100</xdr:rowOff>
    </xdr:from>
    <xdr:to>
      <xdr:col>6</xdr:col>
      <xdr:colOff>1190625</xdr:colOff>
      <xdr:row>824</xdr:row>
      <xdr:rowOff>38100</xdr:rowOff>
    </xdr:to>
    <xdr:graphicFrame macro="">
      <xdr:nvGraphicFramePr>
        <xdr:cNvPr id="4806" name="Chart 1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7</xdr:col>
      <xdr:colOff>161925</xdr:colOff>
      <xdr:row>811</xdr:row>
      <xdr:rowOff>38100</xdr:rowOff>
    </xdr:from>
    <xdr:to>
      <xdr:col>9</xdr:col>
      <xdr:colOff>1247775</xdr:colOff>
      <xdr:row>824</xdr:row>
      <xdr:rowOff>47625</xdr:rowOff>
    </xdr:to>
    <xdr:graphicFrame macro="">
      <xdr:nvGraphicFramePr>
        <xdr:cNvPr id="4807" name="Chart 1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10</xdr:col>
      <xdr:colOff>142875</xdr:colOff>
      <xdr:row>811</xdr:row>
      <xdr:rowOff>38100</xdr:rowOff>
    </xdr:from>
    <xdr:to>
      <xdr:col>12</xdr:col>
      <xdr:colOff>1228725</xdr:colOff>
      <xdr:row>824</xdr:row>
      <xdr:rowOff>57150</xdr:rowOff>
    </xdr:to>
    <xdr:graphicFrame macro="">
      <xdr:nvGraphicFramePr>
        <xdr:cNvPr id="4808" name="Chart 1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4</xdr:col>
      <xdr:colOff>104775</xdr:colOff>
      <xdr:row>825</xdr:row>
      <xdr:rowOff>142875</xdr:rowOff>
    </xdr:from>
    <xdr:to>
      <xdr:col>6</xdr:col>
      <xdr:colOff>1190625</xdr:colOff>
      <xdr:row>839</xdr:row>
      <xdr:rowOff>0</xdr:rowOff>
    </xdr:to>
    <xdr:graphicFrame macro="">
      <xdr:nvGraphicFramePr>
        <xdr:cNvPr id="4809" name="Chart 1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10</xdr:col>
      <xdr:colOff>171450</xdr:colOff>
      <xdr:row>825</xdr:row>
      <xdr:rowOff>142875</xdr:rowOff>
    </xdr:from>
    <xdr:to>
      <xdr:col>12</xdr:col>
      <xdr:colOff>1257300</xdr:colOff>
      <xdr:row>839</xdr:row>
      <xdr:rowOff>47625</xdr:rowOff>
    </xdr:to>
    <xdr:graphicFrame macro="">
      <xdr:nvGraphicFramePr>
        <xdr:cNvPr id="4810" name="Chart 1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4</xdr:col>
      <xdr:colOff>85725</xdr:colOff>
      <xdr:row>840</xdr:row>
      <xdr:rowOff>9525</xdr:rowOff>
    </xdr:from>
    <xdr:to>
      <xdr:col>6</xdr:col>
      <xdr:colOff>1171575</xdr:colOff>
      <xdr:row>848</xdr:row>
      <xdr:rowOff>142875</xdr:rowOff>
    </xdr:to>
    <xdr:graphicFrame macro="">
      <xdr:nvGraphicFramePr>
        <xdr:cNvPr id="4811" name="Chart 1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7</xdr:col>
      <xdr:colOff>161925</xdr:colOff>
      <xdr:row>840</xdr:row>
      <xdr:rowOff>9525</xdr:rowOff>
    </xdr:from>
    <xdr:to>
      <xdr:col>9</xdr:col>
      <xdr:colOff>1247775</xdr:colOff>
      <xdr:row>848</xdr:row>
      <xdr:rowOff>152400</xdr:rowOff>
    </xdr:to>
    <xdr:graphicFrame macro="">
      <xdr:nvGraphicFramePr>
        <xdr:cNvPr id="4812" name="Chart 1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10</xdr:col>
      <xdr:colOff>171450</xdr:colOff>
      <xdr:row>840</xdr:row>
      <xdr:rowOff>0</xdr:rowOff>
    </xdr:from>
    <xdr:to>
      <xdr:col>12</xdr:col>
      <xdr:colOff>1257300</xdr:colOff>
      <xdr:row>848</xdr:row>
      <xdr:rowOff>152400</xdr:rowOff>
    </xdr:to>
    <xdr:graphicFrame macro="">
      <xdr:nvGraphicFramePr>
        <xdr:cNvPr id="4813" name="Chart 1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7</xdr:col>
      <xdr:colOff>161925</xdr:colOff>
      <xdr:row>825</xdr:row>
      <xdr:rowOff>142875</xdr:rowOff>
    </xdr:from>
    <xdr:to>
      <xdr:col>9</xdr:col>
      <xdr:colOff>1247775</xdr:colOff>
      <xdr:row>839</xdr:row>
      <xdr:rowOff>38100</xdr:rowOff>
    </xdr:to>
    <xdr:graphicFrame macro="">
      <xdr:nvGraphicFramePr>
        <xdr:cNvPr id="4814" name="Chart 1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0.66875</cdr:x>
      <cdr:y>0.03765</cdr:y>
    </cdr:from>
    <cdr:to>
      <cdr:x>0.70114</cdr:x>
      <cdr:y>0.06012</cdr:y>
    </cdr:to>
    <cdr:sp macro="" textlink="">
      <cdr:nvSpPr>
        <cdr:cNvPr id="1433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5565" y="84233"/>
          <a:ext cx="118765" cy="4834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8080" mc:Ignorable="a14" a14:legacySpreadsheetColorIndex="23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0.70649</cdr:x>
      <cdr:y>0.02212</cdr:y>
    </cdr:from>
    <cdr:to>
      <cdr:x>0.98141</cdr:x>
      <cdr:y>0.07469</cdr:y>
    </cdr:to>
    <cdr:sp macro="" textlink="">
      <cdr:nvSpPr>
        <cdr:cNvPr id="143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3975" y="50800"/>
          <a:ext cx="1008162" cy="1131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Personnel</a:t>
          </a:r>
          <a:endParaRPr lang="en-US"/>
        </a:p>
      </cdr:txBody>
    </cdr:sp>
  </cdr:relSizeAnchor>
  <cdr:relSizeAnchor xmlns:cdr="http://schemas.openxmlformats.org/drawingml/2006/chartDrawing">
    <cdr:from>
      <cdr:x>0.66875</cdr:x>
      <cdr:y>0.07827</cdr:y>
    </cdr:from>
    <cdr:to>
      <cdr:x>0.70114</cdr:x>
      <cdr:y>0.0993</cdr:y>
    </cdr:to>
    <cdr:sp macro="" textlink="">
      <cdr:nvSpPr>
        <cdr:cNvPr id="14339" name="Rectangle 3" descr="75%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5565" y="171672"/>
          <a:ext cx="118765" cy="45263"/>
        </a:xfrm>
        <a:prstGeom xmlns:a="http://schemas.openxmlformats.org/drawingml/2006/main" prst="rect">
          <a:avLst/>
        </a:prstGeom>
        <a:pattFill xmlns:a="http://schemas.openxmlformats.org/drawingml/2006/main" prst="pct75">
          <a:fgClr>
            <a:srgbClr xmlns:mc="http://schemas.openxmlformats.org/markup-compatibility/2006" xmlns:a14="http://schemas.microsoft.com/office/drawing/2010/main" val="808080" mc:Ignorable="a14" a14:legacySpreadsheetColorIndex="23"/>
          </a:fgClr>
          <a:bgClr>
            <a:srgbClr val="FFFFFF"/>
          </a:bgClr>
        </a:patt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0.70649</cdr:x>
      <cdr:y>0.06465</cdr:y>
    </cdr:from>
    <cdr:to>
      <cdr:x>0.98141</cdr:x>
      <cdr:y>0.11674</cdr:y>
    </cdr:to>
    <cdr:sp macro="" textlink="">
      <cdr:nvSpPr>
        <cdr:cNvPr id="1434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3975" y="142354"/>
          <a:ext cx="1008162" cy="1121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Non-Personnel</a:t>
          </a:r>
          <a:endParaRPr 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0.65122</cdr:x>
      <cdr:y>0.03947</cdr:y>
    </cdr:from>
    <cdr:to>
      <cdr:x>0.68604</cdr:x>
      <cdr:y>0.06457</cdr:y>
    </cdr:to>
    <cdr:sp macro="" textlink="">
      <cdr:nvSpPr>
        <cdr:cNvPr id="15361" name="Rectangle 204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1271" y="88521"/>
          <a:ext cx="127695" cy="5425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8080" mc:Ignorable="a14" a14:legacySpreadsheetColorIndex="23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0.69407</cdr:x>
      <cdr:y>0.02203</cdr:y>
    </cdr:from>
    <cdr:to>
      <cdr:x>0.98141</cdr:x>
      <cdr:y>0.08153</cdr:y>
    </cdr:to>
    <cdr:sp macro="" textlink="">
      <cdr:nvSpPr>
        <cdr:cNvPr id="15362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48434" y="50800"/>
          <a:ext cx="1053703" cy="1286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Personnel</a:t>
          </a:r>
          <a:endParaRPr lang="en-US"/>
        </a:p>
      </cdr:txBody>
    </cdr:sp>
  </cdr:relSizeAnchor>
  <cdr:relSizeAnchor xmlns:cdr="http://schemas.openxmlformats.org/drawingml/2006/chartDrawing">
    <cdr:from>
      <cdr:x>0.65122</cdr:x>
      <cdr:y>0.08464</cdr:y>
    </cdr:from>
    <cdr:to>
      <cdr:x>0.68604</cdr:x>
      <cdr:y>0.10878</cdr:y>
    </cdr:to>
    <cdr:sp macro="" textlink="">
      <cdr:nvSpPr>
        <cdr:cNvPr id="15363" name="Rectangle 2051" descr="75%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1271" y="186184"/>
          <a:ext cx="127695" cy="52189"/>
        </a:xfrm>
        <a:prstGeom xmlns:a="http://schemas.openxmlformats.org/drawingml/2006/main" prst="rect">
          <a:avLst/>
        </a:prstGeom>
        <a:pattFill xmlns:a="http://schemas.openxmlformats.org/drawingml/2006/main" prst="pct75">
          <a:fgClr>
            <a:srgbClr xmlns:mc="http://schemas.openxmlformats.org/markup-compatibility/2006" xmlns:a14="http://schemas.microsoft.com/office/drawing/2010/main" val="808080" mc:Ignorable="a14" a14:legacySpreadsheetColorIndex="23"/>
          </a:fgClr>
          <a:bgClr>
            <a:srgbClr val="FFFFFF"/>
          </a:bgClr>
        </a:patt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0.69407</cdr:x>
      <cdr:y>0.06958</cdr:y>
    </cdr:from>
    <cdr:to>
      <cdr:x>0.98141</cdr:x>
      <cdr:y>0.12622</cdr:y>
    </cdr:to>
    <cdr:sp macro="" textlink="">
      <cdr:nvSpPr>
        <cdr:cNvPr id="15364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48434" y="153630"/>
          <a:ext cx="1053703" cy="1224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Non-Personnel</a:t>
          </a:r>
          <a:endParaRPr lang="en-U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0.70503</cdr:x>
      <cdr:y>0.04512</cdr:y>
    </cdr:from>
    <cdr:to>
      <cdr:x>0.73425</cdr:x>
      <cdr:y>0.07715</cdr:y>
    </cdr:to>
    <cdr:sp macro="" textlink="">
      <cdr:nvSpPr>
        <cdr:cNvPr id="17409" name="Rectangle 204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8617" y="101154"/>
          <a:ext cx="107156" cy="6956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8080" mc:Ignorable="a14" a14:legacySpreadsheetColorIndex="23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0.73888</cdr:x>
      <cdr:y>0.02193</cdr:y>
    </cdr:from>
    <cdr:to>
      <cdr:x>0.98093</cdr:x>
      <cdr:y>0.10033</cdr:y>
    </cdr:to>
    <cdr:sp macro="" textlink="">
      <cdr:nvSpPr>
        <cdr:cNvPr id="17410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2740" y="50800"/>
          <a:ext cx="887611" cy="1702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Personnel</a:t>
          </a:r>
          <a:endParaRPr lang="en-US"/>
        </a:p>
      </cdr:txBody>
    </cdr:sp>
  </cdr:relSizeAnchor>
  <cdr:relSizeAnchor xmlns:cdr="http://schemas.openxmlformats.org/drawingml/2006/chartDrawing">
    <cdr:from>
      <cdr:x>0.70503</cdr:x>
      <cdr:y>0.1044</cdr:y>
    </cdr:from>
    <cdr:to>
      <cdr:x>0.73425</cdr:x>
      <cdr:y>0.13595</cdr:y>
    </cdr:to>
    <cdr:sp macro="" textlink="">
      <cdr:nvSpPr>
        <cdr:cNvPr id="17411" name="Rectangle 2051" descr="75%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8617" y="229894"/>
          <a:ext cx="107156" cy="68523"/>
        </a:xfrm>
        <a:prstGeom xmlns:a="http://schemas.openxmlformats.org/drawingml/2006/main" prst="rect">
          <a:avLst/>
        </a:prstGeom>
        <a:pattFill xmlns:a="http://schemas.openxmlformats.org/drawingml/2006/main" prst="pct75">
          <a:fgClr>
            <a:srgbClr xmlns:mc="http://schemas.openxmlformats.org/markup-compatibility/2006" xmlns:a14="http://schemas.microsoft.com/office/drawing/2010/main" val="808080" mc:Ignorable="a14" a14:legacySpreadsheetColorIndex="23"/>
          </a:fgClr>
          <a:bgClr>
            <a:srgbClr val="FFFFFF"/>
          </a:bgClr>
        </a:patt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0.73888</cdr:x>
      <cdr:y>0.08384</cdr:y>
    </cdr:from>
    <cdr:to>
      <cdr:x>0.98093</cdr:x>
      <cdr:y>0.15961</cdr:y>
    </cdr:to>
    <cdr:sp macro="" textlink="">
      <cdr:nvSpPr>
        <cdr:cNvPr id="17412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2740" y="185250"/>
          <a:ext cx="887611" cy="1645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Non-Personnel</a:t>
          </a:r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9"/>
    <pageSetUpPr autoPageBreaks="0" fitToPage="1"/>
  </sheetPr>
  <dimension ref="A1:AM298"/>
  <sheetViews>
    <sheetView showGridLines="0" tabSelected="1" zoomScale="80" zoomScaleNormal="100" zoomScaleSheetLayoutView="100" workbookViewId="0">
      <selection activeCell="F3" sqref="F3"/>
    </sheetView>
  </sheetViews>
  <sheetFormatPr defaultRowHeight="12.75" x14ac:dyDescent="0.2"/>
  <cols>
    <col min="1" max="1" width="2.42578125" style="3" customWidth="1"/>
    <col min="2" max="3" width="2.5703125" style="3" customWidth="1"/>
    <col min="4" max="4" width="8.5703125" style="3" customWidth="1"/>
    <col min="5" max="5" width="17.42578125" style="3" customWidth="1"/>
    <col min="6" max="6" width="3.28515625" style="3" customWidth="1"/>
    <col min="7" max="7" width="31.28515625" style="3" customWidth="1"/>
    <col min="8" max="10" width="11.7109375" style="3" customWidth="1"/>
    <col min="11" max="11" width="9.5703125" style="3" customWidth="1"/>
    <col min="12" max="12" width="11.7109375" style="3" customWidth="1"/>
    <col min="13" max="13" width="1.85546875" style="3" customWidth="1"/>
    <col min="14" max="14" width="14.42578125" style="3" customWidth="1"/>
    <col min="15" max="15" width="3.28515625" style="3" customWidth="1"/>
    <col min="16" max="16" width="2.42578125" style="3" customWidth="1"/>
    <col min="17" max="17" width="2.28515625" style="3" customWidth="1"/>
    <col min="18" max="16384" width="9.140625" style="3"/>
  </cols>
  <sheetData>
    <row r="1" spans="1:39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x14ac:dyDescent="0.2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33.75" customHeight="1" x14ac:dyDescent="0.2">
      <c r="A3" s="2"/>
      <c r="B3" s="4"/>
      <c r="C3" s="4"/>
      <c r="D3" s="4"/>
      <c r="E3" s="375"/>
      <c r="F3" s="377" t="s">
        <v>184</v>
      </c>
      <c r="G3" s="475"/>
      <c r="H3" s="376"/>
      <c r="I3" s="376"/>
      <c r="J3" s="376"/>
      <c r="K3" s="376"/>
      <c r="L3" s="376"/>
      <c r="M3" s="5"/>
      <c r="N3" s="175"/>
      <c r="O3" s="176"/>
      <c r="P3" s="4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x14ac:dyDescent="0.2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12" customHeight="1" thickBot="1" x14ac:dyDescent="0.25">
      <c r="A5" s="2"/>
      <c r="B5" s="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4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13.5" thickTop="1" x14ac:dyDescent="0.2">
      <c r="A6" s="2"/>
      <c r="B6" s="4"/>
      <c r="C6" s="6"/>
      <c r="D6" s="484" t="s">
        <v>4</v>
      </c>
      <c r="E6" s="485"/>
      <c r="F6" s="6"/>
      <c r="G6" s="482" t="s">
        <v>88</v>
      </c>
      <c r="H6" s="482"/>
      <c r="I6" s="482"/>
      <c r="J6" s="482"/>
      <c r="K6" s="482"/>
      <c r="L6" s="483"/>
      <c r="M6" s="28"/>
      <c r="N6" s="24" t="s">
        <v>3</v>
      </c>
      <c r="O6" s="6"/>
      <c r="P6" s="4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x14ac:dyDescent="0.2">
      <c r="A7" s="2"/>
      <c r="B7" s="4"/>
      <c r="C7" s="6"/>
      <c r="D7" s="486"/>
      <c r="E7" s="487"/>
      <c r="F7" s="6"/>
      <c r="G7" s="482"/>
      <c r="H7" s="482"/>
      <c r="I7" s="482"/>
      <c r="J7" s="482"/>
      <c r="K7" s="482"/>
      <c r="L7" s="483"/>
      <c r="M7" s="28"/>
      <c r="N7" s="27" t="s">
        <v>0</v>
      </c>
      <c r="O7" s="6"/>
      <c r="P7" s="4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x14ac:dyDescent="0.2">
      <c r="A8" s="2"/>
      <c r="B8" s="4"/>
      <c r="C8" s="6"/>
      <c r="D8" s="486"/>
      <c r="E8" s="487"/>
      <c r="F8" s="6"/>
      <c r="G8" s="482"/>
      <c r="H8" s="482"/>
      <c r="I8" s="482"/>
      <c r="J8" s="482"/>
      <c r="K8" s="482"/>
      <c r="L8" s="483"/>
      <c r="M8" s="28"/>
      <c r="N8" s="25" t="s">
        <v>2</v>
      </c>
      <c r="O8" s="6"/>
      <c r="P8" s="4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3.5" thickBot="1" x14ac:dyDescent="0.25">
      <c r="A9" s="2"/>
      <c r="B9" s="4"/>
      <c r="C9" s="6"/>
      <c r="D9" s="488"/>
      <c r="E9" s="489"/>
      <c r="F9" s="6"/>
      <c r="G9" s="482"/>
      <c r="H9" s="482"/>
      <c r="I9" s="482"/>
      <c r="J9" s="482"/>
      <c r="K9" s="482"/>
      <c r="L9" s="483"/>
      <c r="M9" s="28"/>
      <c r="N9" s="26" t="s">
        <v>1</v>
      </c>
      <c r="O9" s="6"/>
      <c r="P9" s="4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12" customHeight="1" x14ac:dyDescent="0.2">
      <c r="A10" s="2"/>
      <c r="B10" s="4"/>
      <c r="C10" s="6"/>
      <c r="D10" s="30"/>
      <c r="E10" s="30"/>
      <c r="F10" s="7"/>
      <c r="G10" s="7"/>
      <c r="H10" s="7"/>
      <c r="I10" s="7"/>
      <c r="J10" s="7"/>
      <c r="K10" s="7"/>
      <c r="L10" s="7"/>
      <c r="M10" s="7"/>
      <c r="N10" s="7"/>
      <c r="O10" s="6"/>
      <c r="P10" s="4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12" customHeight="1" thickBot="1" x14ac:dyDescent="0.25">
      <c r="A11" s="2"/>
      <c r="B11" s="4"/>
      <c r="C11" s="6"/>
      <c r="D11" s="31"/>
      <c r="E11" s="31"/>
      <c r="F11" s="8"/>
      <c r="G11" s="8"/>
      <c r="H11" s="8"/>
      <c r="I11" s="8"/>
      <c r="J11" s="8"/>
      <c r="K11" s="8"/>
      <c r="L11" s="8"/>
      <c r="M11" s="8"/>
      <c r="N11" s="8"/>
      <c r="O11" s="6"/>
      <c r="P11" s="4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13.5" thickTop="1" x14ac:dyDescent="0.2">
      <c r="A12" s="2"/>
      <c r="B12" s="4"/>
      <c r="C12" s="6"/>
      <c r="D12" s="490" t="s">
        <v>129</v>
      </c>
      <c r="E12" s="491"/>
      <c r="F12" s="6"/>
      <c r="G12" s="482" t="s">
        <v>133</v>
      </c>
      <c r="H12" s="482"/>
      <c r="I12" s="482"/>
      <c r="J12" s="482"/>
      <c r="K12" s="482"/>
      <c r="L12" s="483"/>
      <c r="M12" s="28"/>
      <c r="N12" s="24" t="s">
        <v>3</v>
      </c>
      <c r="O12" s="6"/>
      <c r="P12" s="4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x14ac:dyDescent="0.2">
      <c r="A13" s="2"/>
      <c r="B13" s="4"/>
      <c r="C13" s="6"/>
      <c r="D13" s="492"/>
      <c r="E13" s="493"/>
      <c r="F13" s="6"/>
      <c r="G13" s="482"/>
      <c r="H13" s="482"/>
      <c r="I13" s="482"/>
      <c r="J13" s="482"/>
      <c r="K13" s="482"/>
      <c r="L13" s="483"/>
      <c r="M13" s="28"/>
      <c r="N13" s="27" t="s">
        <v>0</v>
      </c>
      <c r="O13" s="6"/>
      <c r="P13" s="4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x14ac:dyDescent="0.2">
      <c r="A14" s="2"/>
      <c r="B14" s="4"/>
      <c r="C14" s="6"/>
      <c r="D14" s="492"/>
      <c r="E14" s="493"/>
      <c r="F14" s="6"/>
      <c r="G14" s="482"/>
      <c r="H14" s="482"/>
      <c r="I14" s="482"/>
      <c r="J14" s="482"/>
      <c r="K14" s="482"/>
      <c r="L14" s="483"/>
      <c r="M14" s="28"/>
      <c r="N14" s="25" t="s">
        <v>2</v>
      </c>
      <c r="O14" s="6"/>
      <c r="P14" s="4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ht="13.5" thickBot="1" x14ac:dyDescent="0.25">
      <c r="A15" s="2"/>
      <c r="B15" s="4"/>
      <c r="C15" s="6"/>
      <c r="D15" s="494"/>
      <c r="E15" s="495"/>
      <c r="F15" s="6"/>
      <c r="G15" s="482"/>
      <c r="H15" s="482"/>
      <c r="I15" s="482"/>
      <c r="J15" s="482"/>
      <c r="K15" s="482"/>
      <c r="L15" s="483"/>
      <c r="M15" s="28"/>
      <c r="N15" s="26" t="s">
        <v>1</v>
      </c>
      <c r="O15" s="6"/>
      <c r="P15" s="4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ht="12" customHeight="1" x14ac:dyDescent="0.2">
      <c r="A16" s="2"/>
      <c r="B16" s="4"/>
      <c r="C16" s="6"/>
      <c r="D16" s="32"/>
      <c r="E16" s="32"/>
      <c r="F16" s="7"/>
      <c r="G16" s="9"/>
      <c r="H16" s="9"/>
      <c r="I16" s="9"/>
      <c r="J16" s="9"/>
      <c r="K16" s="9"/>
      <c r="L16" s="9"/>
      <c r="M16" s="9"/>
      <c r="N16" s="10"/>
      <c r="O16" s="6"/>
      <c r="P16" s="4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ht="12" customHeight="1" thickBot="1" x14ac:dyDescent="0.25">
      <c r="A17" s="2"/>
      <c r="B17" s="4"/>
      <c r="C17" s="6"/>
      <c r="D17" s="31"/>
      <c r="E17" s="31"/>
      <c r="F17" s="8"/>
      <c r="G17" s="8"/>
      <c r="H17" s="8"/>
      <c r="I17" s="8"/>
      <c r="J17" s="8"/>
      <c r="K17" s="8"/>
      <c r="L17" s="8"/>
      <c r="M17" s="8"/>
      <c r="N17" s="8"/>
      <c r="O17" s="6"/>
      <c r="P17" s="4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ht="13.5" thickTop="1" x14ac:dyDescent="0.2">
      <c r="A18" s="2"/>
      <c r="B18" s="4"/>
      <c r="C18" s="6"/>
      <c r="D18" s="490" t="s">
        <v>130</v>
      </c>
      <c r="E18" s="491"/>
      <c r="F18" s="6"/>
      <c r="G18" s="482" t="s">
        <v>131</v>
      </c>
      <c r="H18" s="482"/>
      <c r="I18" s="482"/>
      <c r="J18" s="482"/>
      <c r="K18" s="482"/>
      <c r="L18" s="483"/>
      <c r="M18" s="28"/>
      <c r="N18" s="24" t="s">
        <v>3</v>
      </c>
      <c r="O18" s="6"/>
      <c r="P18" s="4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x14ac:dyDescent="0.2">
      <c r="A19" s="2"/>
      <c r="B19" s="4"/>
      <c r="C19" s="6"/>
      <c r="D19" s="492"/>
      <c r="E19" s="493"/>
      <c r="F19" s="6"/>
      <c r="G19" s="482"/>
      <c r="H19" s="482"/>
      <c r="I19" s="482"/>
      <c r="J19" s="482"/>
      <c r="K19" s="482"/>
      <c r="L19" s="483"/>
      <c r="M19" s="28"/>
      <c r="N19" s="27" t="s">
        <v>0</v>
      </c>
      <c r="O19" s="6"/>
      <c r="P19" s="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x14ac:dyDescent="0.2">
      <c r="A20" s="2"/>
      <c r="B20" s="4"/>
      <c r="C20" s="6"/>
      <c r="D20" s="492"/>
      <c r="E20" s="493"/>
      <c r="F20" s="6"/>
      <c r="G20" s="482"/>
      <c r="H20" s="482"/>
      <c r="I20" s="482"/>
      <c r="J20" s="482"/>
      <c r="K20" s="482"/>
      <c r="L20" s="483"/>
      <c r="M20" s="28"/>
      <c r="N20" s="25" t="s">
        <v>2</v>
      </c>
      <c r="O20" s="6"/>
      <c r="P20" s="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ht="13.5" thickBot="1" x14ac:dyDescent="0.25">
      <c r="A21" s="2"/>
      <c r="B21" s="4"/>
      <c r="C21" s="6"/>
      <c r="D21" s="494"/>
      <c r="E21" s="495"/>
      <c r="F21" s="6"/>
      <c r="G21" s="482"/>
      <c r="H21" s="482"/>
      <c r="I21" s="482"/>
      <c r="J21" s="482"/>
      <c r="K21" s="482"/>
      <c r="L21" s="483"/>
      <c r="M21" s="28"/>
      <c r="N21" s="26" t="s">
        <v>1</v>
      </c>
      <c r="O21" s="6"/>
      <c r="P21" s="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ht="12" customHeight="1" x14ac:dyDescent="0.2">
      <c r="A22" s="2"/>
      <c r="B22" s="4"/>
      <c r="C22" s="6"/>
      <c r="D22" s="32"/>
      <c r="E22" s="32"/>
      <c r="F22" s="7"/>
      <c r="G22" s="9"/>
      <c r="H22" s="9"/>
      <c r="I22" s="9"/>
      <c r="J22" s="9"/>
      <c r="K22" s="9"/>
      <c r="L22" s="9"/>
      <c r="M22" s="9"/>
      <c r="N22" s="11"/>
      <c r="O22" s="6"/>
      <c r="P22" s="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12" customHeight="1" thickBot="1" x14ac:dyDescent="0.25">
      <c r="A23" s="2"/>
      <c r="B23" s="4"/>
      <c r="C23" s="6"/>
      <c r="D23" s="31"/>
      <c r="E23" s="31"/>
      <c r="F23" s="8"/>
      <c r="G23" s="8"/>
      <c r="H23" s="8"/>
      <c r="I23" s="8"/>
      <c r="J23" s="8"/>
      <c r="K23" s="8"/>
      <c r="L23" s="8"/>
      <c r="M23" s="8"/>
      <c r="N23" s="8"/>
      <c r="O23" s="6"/>
      <c r="P23" s="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ht="13.5" customHeight="1" thickTop="1" x14ac:dyDescent="0.2">
      <c r="A24" s="2"/>
      <c r="B24" s="4"/>
      <c r="C24" s="6"/>
      <c r="D24" s="490" t="s">
        <v>132</v>
      </c>
      <c r="E24" s="491"/>
      <c r="F24" s="6"/>
      <c r="G24" s="482" t="str">
        <f>G18</f>
        <v>Ability to see how modifications to your expected assumptions impact your foundation
The Scenario 1 assumptions will automatically load as a starting point</v>
      </c>
      <c r="H24" s="482"/>
      <c r="I24" s="482"/>
      <c r="J24" s="482"/>
      <c r="K24" s="482"/>
      <c r="L24" s="483"/>
      <c r="M24" s="28"/>
      <c r="N24" s="24" t="s">
        <v>3</v>
      </c>
      <c r="O24" s="6"/>
      <c r="P24" s="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ht="12.75" customHeight="1" x14ac:dyDescent="0.2">
      <c r="A25" s="2"/>
      <c r="B25" s="4"/>
      <c r="C25" s="6"/>
      <c r="D25" s="492"/>
      <c r="E25" s="493"/>
      <c r="F25" s="6"/>
      <c r="G25" s="482"/>
      <c r="H25" s="482"/>
      <c r="I25" s="482"/>
      <c r="J25" s="482"/>
      <c r="K25" s="482"/>
      <c r="L25" s="483"/>
      <c r="M25" s="28"/>
      <c r="N25" s="27" t="s">
        <v>0</v>
      </c>
      <c r="O25" s="6"/>
      <c r="P25" s="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ht="12.75" customHeight="1" x14ac:dyDescent="0.2">
      <c r="A26" s="2"/>
      <c r="B26" s="4"/>
      <c r="C26" s="6"/>
      <c r="D26" s="492"/>
      <c r="E26" s="493"/>
      <c r="F26" s="6"/>
      <c r="G26" s="482"/>
      <c r="H26" s="482"/>
      <c r="I26" s="482"/>
      <c r="J26" s="482"/>
      <c r="K26" s="482"/>
      <c r="L26" s="483"/>
      <c r="M26" s="28"/>
      <c r="N26" s="25" t="s">
        <v>2</v>
      </c>
      <c r="O26" s="6"/>
      <c r="P26" s="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ht="13.5" customHeight="1" thickBot="1" x14ac:dyDescent="0.25">
      <c r="A27" s="2"/>
      <c r="B27" s="4"/>
      <c r="C27" s="6"/>
      <c r="D27" s="494"/>
      <c r="E27" s="495"/>
      <c r="F27" s="6"/>
      <c r="G27" s="482"/>
      <c r="H27" s="482"/>
      <c r="I27" s="482"/>
      <c r="J27" s="482"/>
      <c r="K27" s="482"/>
      <c r="L27" s="483"/>
      <c r="M27" s="28"/>
      <c r="N27" s="26" t="s">
        <v>1</v>
      </c>
      <c r="O27" s="6"/>
      <c r="P27" s="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ht="12" customHeight="1" x14ac:dyDescent="0.2">
      <c r="A28" s="2"/>
      <c r="B28" s="4"/>
      <c r="C28" s="6"/>
      <c r="D28" s="32"/>
      <c r="E28" s="32"/>
      <c r="F28" s="7"/>
      <c r="G28" s="9"/>
      <c r="H28" s="9"/>
      <c r="I28" s="9"/>
      <c r="J28" s="9"/>
      <c r="K28" s="9"/>
      <c r="L28" s="9"/>
      <c r="M28" s="9"/>
      <c r="N28" s="11"/>
      <c r="O28" s="6"/>
      <c r="P28" s="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ht="12" customHeight="1" thickBot="1" x14ac:dyDescent="0.25">
      <c r="A29" s="2"/>
      <c r="B29" s="4"/>
      <c r="C29" s="6"/>
      <c r="D29" s="31"/>
      <c r="E29" s="31"/>
      <c r="F29" s="8"/>
      <c r="G29" s="8"/>
      <c r="H29" s="8"/>
      <c r="I29" s="8"/>
      <c r="J29" s="8"/>
      <c r="K29" s="8"/>
      <c r="L29" s="8"/>
      <c r="M29" s="8"/>
      <c r="N29" s="8"/>
      <c r="O29" s="6"/>
      <c r="P29" s="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ht="13.5" thickTop="1" x14ac:dyDescent="0.2">
      <c r="A30" s="2"/>
      <c r="B30" s="4"/>
      <c r="C30" s="6"/>
      <c r="D30" s="476" t="s">
        <v>5</v>
      </c>
      <c r="E30" s="477"/>
      <c r="F30" s="6"/>
      <c r="G30" s="482" t="s">
        <v>169</v>
      </c>
      <c r="H30" s="482"/>
      <c r="I30" s="482"/>
      <c r="J30" s="482"/>
      <c r="K30" s="482"/>
      <c r="L30" s="483"/>
      <c r="M30" s="28"/>
      <c r="N30" s="24" t="s">
        <v>3</v>
      </c>
      <c r="O30" s="6"/>
      <c r="P30" s="4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x14ac:dyDescent="0.2">
      <c r="A31" s="2"/>
      <c r="B31" s="4"/>
      <c r="C31" s="6"/>
      <c r="D31" s="478"/>
      <c r="E31" s="479"/>
      <c r="F31" s="6"/>
      <c r="G31" s="482"/>
      <c r="H31" s="482"/>
      <c r="I31" s="482"/>
      <c r="J31" s="482"/>
      <c r="K31" s="482"/>
      <c r="L31" s="483"/>
      <c r="M31" s="28"/>
      <c r="N31" s="27" t="s">
        <v>0</v>
      </c>
      <c r="O31" s="6"/>
      <c r="P31" s="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x14ac:dyDescent="0.2">
      <c r="A32" s="2"/>
      <c r="B32" s="4"/>
      <c r="C32" s="6"/>
      <c r="D32" s="478"/>
      <c r="E32" s="479"/>
      <c r="F32" s="6"/>
      <c r="G32" s="482"/>
      <c r="H32" s="482"/>
      <c r="I32" s="482"/>
      <c r="J32" s="482"/>
      <c r="K32" s="482"/>
      <c r="L32" s="483"/>
      <c r="M32" s="28"/>
      <c r="N32" s="25" t="s">
        <v>2</v>
      </c>
      <c r="O32" s="6"/>
      <c r="P32" s="4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ht="13.5" thickBot="1" x14ac:dyDescent="0.25">
      <c r="A33" s="2"/>
      <c r="B33" s="4"/>
      <c r="C33" s="6"/>
      <c r="D33" s="480"/>
      <c r="E33" s="481"/>
      <c r="F33" s="6"/>
      <c r="G33" s="482"/>
      <c r="H33" s="482"/>
      <c r="I33" s="482"/>
      <c r="J33" s="482"/>
      <c r="K33" s="482"/>
      <c r="L33" s="483"/>
      <c r="M33" s="28"/>
      <c r="N33" s="26" t="s">
        <v>1</v>
      </c>
      <c r="O33" s="6"/>
      <c r="P33" s="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ht="12" customHeight="1" x14ac:dyDescent="0.2">
      <c r="A34" s="2"/>
      <c r="B34" s="4"/>
      <c r="C34" s="6"/>
      <c r="D34" s="6"/>
      <c r="E34" s="6"/>
      <c r="F34" s="6"/>
      <c r="G34" s="6"/>
      <c r="H34" s="6"/>
      <c r="I34" s="6"/>
      <c r="J34" s="6"/>
      <c r="K34" s="6"/>
      <c r="L34" s="6"/>
      <c r="M34" s="29"/>
      <c r="N34" s="6"/>
      <c r="O34" s="6"/>
      <c r="P34" s="4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x14ac:dyDescent="0.2">
      <c r="A35" s="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1:3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1:3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1:3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1:3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1:3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1:3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1:3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:3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1:3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1:3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1:3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1:3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  <row r="263" spans="1:3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:3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:3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:3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:3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:3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:3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:3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</row>
    <row r="272" spans="1:3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3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</row>
    <row r="274" spans="1:3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</row>
    <row r="275" spans="1:3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:3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:3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</row>
    <row r="278" spans="1:3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</row>
    <row r="279" spans="1:3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</row>
    <row r="280" spans="1:3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3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3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3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3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3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3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:3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3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3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3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:3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3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:3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3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:3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:3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:3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</sheetData>
  <sheetProtection password="83AF" sheet="1" objects="1" scenarios="1"/>
  <mergeCells count="10">
    <mergeCell ref="D30:E33"/>
    <mergeCell ref="G6:L9"/>
    <mergeCell ref="G12:L15"/>
    <mergeCell ref="G18:L21"/>
    <mergeCell ref="G24:L27"/>
    <mergeCell ref="G30:L33"/>
    <mergeCell ref="D6:E9"/>
    <mergeCell ref="D12:E15"/>
    <mergeCell ref="D18:E21"/>
    <mergeCell ref="D24:E27"/>
  </mergeCells>
  <phoneticPr fontId="2" type="noConversion"/>
  <hyperlinks>
    <hyperlink ref="N7" location="Historical" display="HERE"/>
    <hyperlink ref="N31" location="Results" display="HERE"/>
    <hyperlink ref="N19" location="Scen2" display="HERE"/>
    <hyperlink ref="N25" location="Scen3" display="HERE"/>
    <hyperlink ref="N13" location="Scen1" display="HERE"/>
  </hyperlinks>
  <pageMargins left="0.75" right="0.75" top="1" bottom="1" header="0.5" footer="0.5"/>
  <pageSetup scale="83" orientation="landscape" r:id="rId1"/>
  <headerFooter alignWithMargins="0"/>
  <rowBreaks count="1" manualBreakCount="1">
    <brk id="36" max="16383" man="1"/>
  </rowBreaks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56"/>
    <pageSetUpPr autoPageBreaks="0"/>
  </sheetPr>
  <dimension ref="A1:AK349"/>
  <sheetViews>
    <sheetView showGridLines="0" zoomScale="80" zoomScaleNormal="80" zoomScaleSheetLayoutView="50" workbookViewId="0">
      <pane ySplit="8" topLeftCell="A9" activePane="bottomLeft" state="frozen"/>
      <selection activeCell="Q8" sqref="Q8"/>
      <selection pane="bottomLeft" activeCell="T17" sqref="T17"/>
    </sheetView>
  </sheetViews>
  <sheetFormatPr defaultRowHeight="12.75" x14ac:dyDescent="0.2"/>
  <cols>
    <col min="1" max="1" width="2.42578125" style="3" customWidth="1"/>
    <col min="2" max="2" width="2.28515625" style="3" customWidth="1"/>
    <col min="3" max="3" width="1.28515625" style="3" customWidth="1"/>
    <col min="4" max="4" width="1.42578125" style="3" customWidth="1"/>
    <col min="5" max="5" width="14.28515625" style="3" customWidth="1"/>
    <col min="6" max="13" width="15.7109375" style="3" customWidth="1"/>
    <col min="14" max="14" width="2.28515625" style="3" customWidth="1"/>
    <col min="15" max="15" width="2.42578125" style="3" customWidth="1"/>
    <col min="16" max="16" width="2.28515625" style="3" customWidth="1"/>
    <col min="17" max="16384" width="9.140625" style="3"/>
  </cols>
  <sheetData>
    <row r="1" spans="1:37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2">
      <c r="A2" s="2"/>
      <c r="L2" s="20"/>
      <c r="M2" s="20"/>
      <c r="N2" s="20"/>
      <c r="O2" s="20"/>
      <c r="P2" s="2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7" ht="18" x14ac:dyDescent="0.2">
      <c r="A3" s="2"/>
      <c r="C3" s="1" t="s">
        <v>6</v>
      </c>
      <c r="L3" s="20"/>
      <c r="M3" s="55" t="s">
        <v>84</v>
      </c>
      <c r="N3" s="33"/>
      <c r="O3" s="21"/>
      <c r="P3" s="2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7" ht="5.0999999999999996" customHeight="1" x14ac:dyDescent="0.2">
      <c r="A4" s="2"/>
      <c r="L4" s="20"/>
      <c r="M4" s="20"/>
      <c r="N4" s="20"/>
      <c r="O4" s="21"/>
      <c r="P4" s="2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7" ht="18" customHeight="1" x14ac:dyDescent="0.2">
      <c r="A5" s="2"/>
      <c r="C5" s="23" t="s">
        <v>170</v>
      </c>
      <c r="L5" s="20"/>
      <c r="M5" s="20"/>
      <c r="N5" s="20"/>
      <c r="O5" s="21"/>
      <c r="P5" s="2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37" ht="13.5" thickBot="1" x14ac:dyDescent="0.25">
      <c r="A6" s="2"/>
      <c r="L6" s="20"/>
      <c r="M6" s="20"/>
      <c r="N6" s="20"/>
      <c r="O6" s="21"/>
      <c r="P6" s="2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7" ht="46.5" customHeight="1" thickTop="1" thickBot="1" x14ac:dyDescent="0.25">
      <c r="A7" s="2"/>
      <c r="E7" s="378" t="s">
        <v>15</v>
      </c>
      <c r="F7" s="35"/>
      <c r="G7" s="378" t="s">
        <v>16</v>
      </c>
      <c r="I7" s="378" t="s">
        <v>17</v>
      </c>
      <c r="K7" s="378" t="s">
        <v>137</v>
      </c>
      <c r="M7" s="374"/>
      <c r="N7" s="20"/>
      <c r="O7" s="21"/>
      <c r="P7" s="2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7" ht="9" customHeight="1" thickTop="1" x14ac:dyDescent="0.2">
      <c r="A8" s="2"/>
      <c r="C8" s="4"/>
      <c r="D8" s="4"/>
      <c r="E8" s="4"/>
      <c r="F8" s="46"/>
      <c r="G8" s="5"/>
      <c r="H8" s="46"/>
      <c r="I8" s="4"/>
      <c r="J8" s="46"/>
      <c r="K8" s="4"/>
      <c r="L8" s="46"/>
      <c r="M8" s="21"/>
      <c r="N8" s="21"/>
      <c r="O8" s="21"/>
      <c r="P8" s="2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37" ht="9" customHeight="1" thickBot="1" x14ac:dyDescent="0.25">
      <c r="A9" s="2"/>
      <c r="L9" s="20"/>
      <c r="M9" s="20"/>
      <c r="N9" s="20"/>
      <c r="O9" s="21"/>
      <c r="P9" s="2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37" ht="18.75" customHeight="1" x14ac:dyDescent="0.2">
      <c r="A10" s="2"/>
      <c r="C10" s="12"/>
      <c r="D10" s="40" t="str">
        <f>E7</f>
        <v>I. Basic Information</v>
      </c>
      <c r="E10" s="40"/>
      <c r="F10" s="18"/>
      <c r="G10" s="18"/>
      <c r="H10" s="18"/>
      <c r="I10" s="18"/>
      <c r="J10" s="18"/>
      <c r="K10" s="18"/>
      <c r="L10" s="18"/>
      <c r="M10" s="18"/>
      <c r="N10" s="19"/>
      <c r="O10" s="21"/>
      <c r="P10" s="2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7" ht="6.75" customHeight="1" x14ac:dyDescent="0.2">
      <c r="A11" s="2"/>
      <c r="C11" s="171"/>
      <c r="D11" s="172"/>
      <c r="E11" s="172"/>
      <c r="F11" s="173"/>
      <c r="G11" s="173"/>
      <c r="H11" s="173"/>
      <c r="I11" s="173"/>
      <c r="J11" s="173"/>
      <c r="K11" s="173"/>
      <c r="L11" s="173"/>
      <c r="M11" s="173"/>
      <c r="N11" s="174"/>
      <c r="O11" s="21"/>
      <c r="P11" s="2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7" s="35" customFormat="1" ht="15" customHeight="1" thickBot="1" x14ac:dyDescent="0.25">
      <c r="A12" s="34"/>
      <c r="C12" s="43"/>
      <c r="D12" s="41" t="s">
        <v>7</v>
      </c>
      <c r="E12" s="41"/>
      <c r="F12" s="36"/>
      <c r="G12" s="36"/>
      <c r="H12" s="500" t="s">
        <v>204</v>
      </c>
      <c r="I12" s="500"/>
      <c r="J12" s="500"/>
      <c r="K12" s="500"/>
      <c r="L12" s="500"/>
      <c r="M12" s="501"/>
      <c r="N12" s="37"/>
      <c r="O12" s="38"/>
      <c r="P12" s="39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37" s="35" customFormat="1" ht="15" customHeight="1" thickBot="1" x14ac:dyDescent="0.25">
      <c r="A13" s="34"/>
      <c r="C13" s="43"/>
      <c r="D13" s="41" t="s">
        <v>8</v>
      </c>
      <c r="E13" s="41"/>
      <c r="F13" s="36"/>
      <c r="G13" s="36"/>
      <c r="H13" s="507" t="s">
        <v>70</v>
      </c>
      <c r="I13" s="508"/>
      <c r="J13" s="508"/>
      <c r="K13" s="508"/>
      <c r="L13" s="508"/>
      <c r="M13" s="509"/>
      <c r="N13" s="37"/>
      <c r="O13" s="38"/>
      <c r="P13" s="39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37" s="35" customFormat="1" ht="15" customHeight="1" x14ac:dyDescent="0.2">
      <c r="A14" s="34"/>
      <c r="C14" s="43"/>
      <c r="D14" s="41" t="s">
        <v>9</v>
      </c>
      <c r="E14" s="41"/>
      <c r="F14" s="36"/>
      <c r="G14" s="36"/>
      <c r="H14" s="505" t="s">
        <v>211</v>
      </c>
      <c r="I14" s="505"/>
      <c r="J14" s="505"/>
      <c r="K14" s="505"/>
      <c r="L14" s="505"/>
      <c r="M14" s="506"/>
      <c r="N14" s="37"/>
      <c r="O14" s="38"/>
      <c r="P14" s="39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37" s="35" customFormat="1" ht="15" customHeight="1" thickBot="1" x14ac:dyDescent="0.25">
      <c r="A15" s="34"/>
      <c r="C15" s="43"/>
      <c r="D15" s="42" t="s">
        <v>13</v>
      </c>
      <c r="E15" s="42"/>
      <c r="F15" s="36"/>
      <c r="G15" s="36"/>
      <c r="H15" s="503">
        <f>IF(H14=G329,2012,IF(H14=G330,2013,IF(H14=G331,2014,IF(H14=G332,2015,IF(H14=G333,2016,"NA")))))</f>
        <v>2013</v>
      </c>
      <c r="I15" s="503"/>
      <c r="J15" s="503"/>
      <c r="K15" s="503"/>
      <c r="L15" s="503"/>
      <c r="M15" s="504"/>
      <c r="N15" s="37"/>
      <c r="O15" s="38"/>
      <c r="P15" s="39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37" s="35" customFormat="1" ht="15" customHeight="1" thickBot="1" x14ac:dyDescent="0.25">
      <c r="A16" s="34"/>
      <c r="C16" s="43"/>
      <c r="D16" s="41" t="s">
        <v>11</v>
      </c>
      <c r="E16" s="41"/>
      <c r="F16" s="36"/>
      <c r="G16" s="36"/>
      <c r="H16" s="502" t="s">
        <v>29</v>
      </c>
      <c r="I16" s="502"/>
      <c r="J16" s="502"/>
      <c r="K16" s="502"/>
      <c r="L16" s="502"/>
      <c r="M16" s="501"/>
      <c r="N16" s="37"/>
      <c r="O16" s="38"/>
      <c r="P16" s="39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15" customHeight="1" x14ac:dyDescent="0.2">
      <c r="A17" s="34"/>
      <c r="C17" s="43"/>
      <c r="D17" s="42" t="s">
        <v>10</v>
      </c>
      <c r="E17" s="42"/>
      <c r="F17" s="36"/>
      <c r="G17" s="36"/>
      <c r="H17" s="498" t="str">
        <f>IF(H16=G336,G342,IF(H16=G337,G343,IF(H16=G338,G344,IF(H16=G339,G345,IF(H16=G340,G346,"NA")))))</f>
        <v>You have to enter historical asset/fund info for Fiscal 2013 to 2011</v>
      </c>
      <c r="I17" s="498"/>
      <c r="J17" s="498"/>
      <c r="K17" s="498"/>
      <c r="L17" s="498"/>
      <c r="M17" s="499"/>
      <c r="N17" s="37"/>
      <c r="O17" s="38"/>
      <c r="P17" s="39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ht="13.5" thickBot="1" x14ac:dyDescent="0.25">
      <c r="A18" s="2"/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  <c r="O18" s="21"/>
      <c r="P18" s="2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">
      <c r="A19" s="2"/>
      <c r="O19" s="4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3.5" thickBot="1" x14ac:dyDescent="0.25">
      <c r="A20" s="2"/>
      <c r="O20" s="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8.75" customHeight="1" x14ac:dyDescent="0.2">
      <c r="A21" s="2"/>
      <c r="C21" s="12"/>
      <c r="D21" s="40" t="str">
        <f>G7</f>
        <v>II. Assets / Funds</v>
      </c>
      <c r="E21" s="40"/>
      <c r="F21" s="18"/>
      <c r="G21" s="18"/>
      <c r="H21" s="18"/>
      <c r="I21" s="18"/>
      <c r="J21" s="18"/>
      <c r="K21" s="18"/>
      <c r="L21" s="18"/>
      <c r="M21" s="18"/>
      <c r="N21" s="19"/>
      <c r="O21" s="4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9.75" customHeight="1" thickBot="1" x14ac:dyDescent="0.25">
      <c r="A22" s="2"/>
      <c r="C22" s="4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35">
      <c r="A23" s="2"/>
      <c r="C23" s="43"/>
      <c r="D23" s="49"/>
      <c r="E23" s="50"/>
      <c r="F23" s="50"/>
      <c r="G23" s="50"/>
      <c r="H23" s="50"/>
      <c r="I23" s="180" t="str">
        <f>"Fiscal Year Ending "&amp;H13&amp;","</f>
        <v>Fiscal Year Ending Dec 31,</v>
      </c>
      <c r="J23" s="51"/>
      <c r="K23" s="51"/>
      <c r="L23" s="51"/>
      <c r="M23" s="52"/>
      <c r="N23" s="14"/>
      <c r="O23" s="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3.5" thickBot="1" x14ac:dyDescent="0.25">
      <c r="A24" s="2"/>
      <c r="C24" s="43"/>
      <c r="D24" s="53" t="s">
        <v>21</v>
      </c>
      <c r="E24" s="54"/>
      <c r="F24" s="54"/>
      <c r="G24" s="54"/>
      <c r="H24" s="54"/>
      <c r="I24" s="177" t="str">
        <f>TEXT(H15-4,0)</f>
        <v>2009</v>
      </c>
      <c r="J24" s="177" t="str">
        <f>TEXT(H15-3,0)</f>
        <v>2010</v>
      </c>
      <c r="K24" s="177" t="str">
        <f>TEXT(H15-2,0)</f>
        <v>2011</v>
      </c>
      <c r="L24" s="178" t="str">
        <f>TEXT(H15-1,0)</f>
        <v>2012</v>
      </c>
      <c r="M24" s="179" t="str">
        <f>TEXT(H15,0)</f>
        <v>2013</v>
      </c>
      <c r="N24" s="14"/>
      <c r="O24" s="4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">
      <c r="A25" s="2"/>
      <c r="C25" s="4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  <c r="O25" s="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">
      <c r="A26" s="2"/>
      <c r="C26" s="43"/>
      <c r="D26" s="13" t="s">
        <v>34</v>
      </c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4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.5" thickBot="1" x14ac:dyDescent="0.25">
      <c r="A27" s="2"/>
      <c r="C27" s="43"/>
      <c r="D27" s="13"/>
      <c r="E27" s="146" t="s">
        <v>201</v>
      </c>
      <c r="F27" s="146"/>
      <c r="G27" s="146"/>
      <c r="H27" s="13"/>
      <c r="I27" s="149"/>
      <c r="J27" s="149"/>
      <c r="K27" s="149"/>
      <c r="L27" s="149"/>
      <c r="M27" s="150"/>
      <c r="N27" s="14"/>
      <c r="O27" s="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3.5" thickBot="1" x14ac:dyDescent="0.25">
      <c r="A28" s="2"/>
      <c r="C28" s="43"/>
      <c r="D28" s="13"/>
      <c r="E28" s="147" t="s">
        <v>202</v>
      </c>
      <c r="F28" s="147"/>
      <c r="G28" s="147"/>
      <c r="H28" s="13"/>
      <c r="I28" s="151"/>
      <c r="J28" s="151"/>
      <c r="K28" s="151"/>
      <c r="L28" s="151"/>
      <c r="M28" s="152"/>
      <c r="N28" s="14"/>
      <c r="O28" s="4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3.5" thickBot="1" x14ac:dyDescent="0.25">
      <c r="A29" s="2"/>
      <c r="C29" s="43"/>
      <c r="D29" s="13"/>
      <c r="E29" s="148" t="s">
        <v>203</v>
      </c>
      <c r="F29" s="148"/>
      <c r="G29" s="148"/>
      <c r="H29" s="13"/>
      <c r="I29" s="151"/>
      <c r="J29" s="151"/>
      <c r="K29" s="151"/>
      <c r="L29" s="151"/>
      <c r="M29" s="152"/>
      <c r="N29" s="14"/>
      <c r="O29" s="4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3.5" thickBot="1" x14ac:dyDescent="0.25">
      <c r="A30" s="2"/>
      <c r="C30" s="43"/>
      <c r="D30" s="13" t="s">
        <v>18</v>
      </c>
      <c r="E30" s="13"/>
      <c r="F30" s="13"/>
      <c r="G30" s="13"/>
      <c r="H30" s="13"/>
      <c r="I30" s="120">
        <f>SUM(I27:I29)</f>
        <v>0</v>
      </c>
      <c r="J30" s="120">
        <f>SUM(J27:J29)</f>
        <v>0</v>
      </c>
      <c r="K30" s="56">
        <f>SUM(K27:K29)</f>
        <v>0</v>
      </c>
      <c r="L30" s="56">
        <f>SUM(L27:L29)</f>
        <v>0</v>
      </c>
      <c r="M30" s="57">
        <f>SUM(M27:M29)</f>
        <v>0</v>
      </c>
      <c r="N30" s="14"/>
      <c r="O30" s="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3.5" thickBot="1" x14ac:dyDescent="0.25">
      <c r="A31" s="2"/>
      <c r="C31" s="43"/>
      <c r="D31" s="13" t="s">
        <v>58</v>
      </c>
      <c r="E31" s="13"/>
      <c r="F31" s="13"/>
      <c r="G31" s="13"/>
      <c r="H31" s="13"/>
      <c r="I31" s="151"/>
      <c r="J31" s="151"/>
      <c r="K31" s="151"/>
      <c r="L31" s="151"/>
      <c r="M31" s="152"/>
      <c r="N31" s="14"/>
      <c r="O31" s="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3.5" thickBot="1" x14ac:dyDescent="0.25">
      <c r="A32" s="2"/>
      <c r="C32" s="43"/>
      <c r="D32" s="13" t="s">
        <v>49</v>
      </c>
      <c r="E32" s="13"/>
      <c r="F32" s="13"/>
      <c r="G32" s="13"/>
      <c r="H32" s="13"/>
      <c r="I32" s="151"/>
      <c r="J32" s="151"/>
      <c r="K32" s="151"/>
      <c r="L32" s="151"/>
      <c r="M32" s="152"/>
      <c r="N32" s="14"/>
      <c r="O32" s="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3.5" thickBot="1" x14ac:dyDescent="0.25">
      <c r="A33" s="2"/>
      <c r="C33" s="43"/>
      <c r="D33" s="13" t="s">
        <v>19</v>
      </c>
      <c r="E33" s="13"/>
      <c r="F33" s="13"/>
      <c r="G33" s="13"/>
      <c r="H33" s="13"/>
      <c r="I33" s="151"/>
      <c r="J33" s="151"/>
      <c r="K33" s="151"/>
      <c r="L33" s="151"/>
      <c r="M33" s="152"/>
      <c r="N33" s="14"/>
      <c r="O33" s="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3.5" thickBot="1" x14ac:dyDescent="0.25">
      <c r="A34" s="2"/>
      <c r="C34" s="43"/>
      <c r="D34" s="13" t="s">
        <v>32</v>
      </c>
      <c r="E34" s="13"/>
      <c r="F34" s="13"/>
      <c r="G34" s="13"/>
      <c r="H34" s="13"/>
      <c r="I34" s="151"/>
      <c r="J34" s="151"/>
      <c r="K34" s="151"/>
      <c r="L34" s="151"/>
      <c r="M34" s="152"/>
      <c r="N34" s="14"/>
      <c r="O34" s="4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3.5" thickBot="1" x14ac:dyDescent="0.25">
      <c r="A35" s="2"/>
      <c r="C35" s="43"/>
      <c r="D35" s="146" t="s">
        <v>205</v>
      </c>
      <c r="E35" s="472"/>
      <c r="F35" s="472"/>
      <c r="G35" s="472"/>
      <c r="H35" s="13"/>
      <c r="I35" s="151"/>
      <c r="J35" s="151"/>
      <c r="K35" s="151"/>
      <c r="L35" s="151"/>
      <c r="M35" s="152"/>
      <c r="N35" s="14"/>
      <c r="O35" s="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3.5" thickBot="1" x14ac:dyDescent="0.25">
      <c r="A36" s="2"/>
      <c r="C36" s="43"/>
      <c r="D36" s="147" t="s">
        <v>206</v>
      </c>
      <c r="E36" s="473"/>
      <c r="F36" s="473"/>
      <c r="G36" s="473"/>
      <c r="H36" s="13"/>
      <c r="I36" s="468"/>
      <c r="J36" s="468"/>
      <c r="K36" s="468"/>
      <c r="L36" s="468"/>
      <c r="M36" s="469"/>
      <c r="N36" s="14"/>
      <c r="O36" s="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thickBot="1" x14ac:dyDescent="0.25">
      <c r="A37" s="2"/>
      <c r="C37" s="43"/>
      <c r="D37" s="148" t="s">
        <v>207</v>
      </c>
      <c r="E37" s="474"/>
      <c r="F37" s="474"/>
      <c r="G37" s="474"/>
      <c r="H37" s="13"/>
      <c r="I37" s="468"/>
      <c r="J37" s="468"/>
      <c r="K37" s="468"/>
      <c r="L37" s="468"/>
      <c r="M37" s="469"/>
      <c r="N37" s="14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">
      <c r="A38" s="2"/>
      <c r="C38" s="43"/>
      <c r="D38" s="47" t="s">
        <v>161</v>
      </c>
      <c r="E38" s="13"/>
      <c r="F38" s="13"/>
      <c r="G38" s="13"/>
      <c r="H38" s="13"/>
      <c r="I38" s="61">
        <f>SUM(I30:I37)</f>
        <v>0</v>
      </c>
      <c r="J38" s="61">
        <f>SUM(J30:J37)</f>
        <v>0</v>
      </c>
      <c r="K38" s="58">
        <f>SUM(K30:K37)</f>
        <v>0</v>
      </c>
      <c r="L38" s="58">
        <f>SUM(L30:L37)</f>
        <v>0</v>
      </c>
      <c r="M38" s="59">
        <f>SUM(M30:M37)</f>
        <v>0</v>
      </c>
      <c r="N38" s="14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3.5" thickBot="1" x14ac:dyDescent="0.25">
      <c r="A39" s="2"/>
      <c r="C39" s="44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7"/>
      <c r="O39" s="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">
      <c r="A40" s="2"/>
      <c r="O40" s="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3.5" thickBot="1" x14ac:dyDescent="0.25">
      <c r="A42" s="2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x14ac:dyDescent="0.2">
      <c r="A43" s="2"/>
      <c r="C43" s="12"/>
      <c r="D43" s="40" t="str">
        <f>I7</f>
        <v>III. Gifts &amp; Grants</v>
      </c>
      <c r="E43" s="40"/>
      <c r="F43" s="18"/>
      <c r="G43" s="18"/>
      <c r="H43" s="18"/>
      <c r="I43" s="18"/>
      <c r="J43" s="18"/>
      <c r="K43" s="18"/>
      <c r="L43" s="18"/>
      <c r="M43" s="18"/>
      <c r="N43" s="19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3.5" thickBot="1" x14ac:dyDescent="0.25">
      <c r="A44" s="2"/>
      <c r="C44" s="4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x14ac:dyDescent="0.35">
      <c r="A45" s="2"/>
      <c r="C45" s="43"/>
      <c r="D45" s="49"/>
      <c r="E45" s="50"/>
      <c r="F45" s="50"/>
      <c r="G45" s="50"/>
      <c r="H45" s="50"/>
      <c r="I45" s="180" t="str">
        <f>I23</f>
        <v>Fiscal Year Ending Dec 31,</v>
      </c>
      <c r="J45" s="51"/>
      <c r="K45" s="51"/>
      <c r="L45" s="51"/>
      <c r="M45" s="52"/>
      <c r="N45" s="14"/>
      <c r="O45" s="4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3.5" thickBot="1" x14ac:dyDescent="0.25">
      <c r="A46" s="2"/>
      <c r="C46" s="43"/>
      <c r="D46" s="53" t="s">
        <v>21</v>
      </c>
      <c r="E46" s="54"/>
      <c r="F46" s="54"/>
      <c r="G46" s="54"/>
      <c r="H46" s="54"/>
      <c r="I46" s="177" t="str">
        <f>I24</f>
        <v>2009</v>
      </c>
      <c r="J46" s="177" t="str">
        <f>J24</f>
        <v>2010</v>
      </c>
      <c r="K46" s="177" t="str">
        <f>K24</f>
        <v>2011</v>
      </c>
      <c r="L46" s="178" t="str">
        <f>L24</f>
        <v>2012</v>
      </c>
      <c r="M46" s="179" t="str">
        <f>M24</f>
        <v>2013</v>
      </c>
      <c r="N46" s="14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">
      <c r="A47" s="2"/>
      <c r="C47" s="43"/>
      <c r="D47" s="13"/>
      <c r="E47" s="13"/>
      <c r="F47" s="13"/>
      <c r="G47" s="13"/>
      <c r="H47" s="13"/>
      <c r="I47" s="13"/>
      <c r="J47" s="13"/>
      <c r="K47" s="13"/>
      <c r="L47" s="13"/>
      <c r="M47" s="414"/>
      <c r="N47" s="14"/>
      <c r="O47" s="4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3.5" thickBot="1" x14ac:dyDescent="0.25">
      <c r="A48" s="2"/>
      <c r="C48" s="43"/>
      <c r="D48" s="47" t="s">
        <v>22</v>
      </c>
      <c r="E48" s="13"/>
      <c r="F48" s="13"/>
      <c r="G48" s="13"/>
      <c r="H48" s="13"/>
      <c r="I48" s="153"/>
      <c r="J48" s="154"/>
      <c r="K48" s="154"/>
      <c r="L48" s="154"/>
      <c r="M48" s="155"/>
      <c r="N48" s="14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">
      <c r="A49" s="2"/>
      <c r="C49" s="43"/>
      <c r="D49" s="47" t="s">
        <v>23</v>
      </c>
      <c r="E49" s="13"/>
      <c r="F49" s="13"/>
      <c r="G49" s="13"/>
      <c r="H49" s="13"/>
      <c r="I49" s="156"/>
      <c r="J49" s="157"/>
      <c r="K49" s="157"/>
      <c r="L49" s="157"/>
      <c r="M49" s="158"/>
      <c r="N49" s="14"/>
      <c r="O49" s="4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3.5" thickBot="1" x14ac:dyDescent="0.25">
      <c r="A50" s="2"/>
      <c r="C50" s="44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7"/>
      <c r="O50" s="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">
      <c r="A51" s="2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3.5" thickBot="1" x14ac:dyDescent="0.25">
      <c r="A52" s="2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C53" s="12"/>
      <c r="D53" s="40" t="str">
        <f>K7</f>
        <v>IV. Revenues, Operating Expenses &amp; Funds</v>
      </c>
      <c r="E53" s="40"/>
      <c r="F53" s="18"/>
      <c r="G53" s="18"/>
      <c r="H53" s="18"/>
      <c r="I53" s="18"/>
      <c r="J53" s="18"/>
      <c r="K53" s="18"/>
      <c r="L53" s="18"/>
      <c r="M53" s="18"/>
      <c r="N53" s="19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3.5" thickBot="1" x14ac:dyDescent="0.25">
      <c r="A54" s="2"/>
      <c r="C54" s="4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35">
      <c r="A55" s="2"/>
      <c r="C55" s="43"/>
      <c r="D55" s="49"/>
      <c r="E55" s="50"/>
      <c r="F55" s="50"/>
      <c r="G55" s="50"/>
      <c r="H55" s="50"/>
      <c r="I55" s="180" t="str">
        <f>I45</f>
        <v>Fiscal Year Ending Dec 31,</v>
      </c>
      <c r="J55" s="51"/>
      <c r="K55" s="51"/>
      <c r="L55" s="51"/>
      <c r="M55" s="52"/>
      <c r="N55" s="1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3.5" thickBot="1" x14ac:dyDescent="0.25">
      <c r="A56" s="2"/>
      <c r="C56" s="43"/>
      <c r="D56" s="53" t="s">
        <v>21</v>
      </c>
      <c r="E56" s="54"/>
      <c r="F56" s="54"/>
      <c r="G56" s="54"/>
      <c r="H56" s="54"/>
      <c r="I56" s="177" t="str">
        <f>I46</f>
        <v>2009</v>
      </c>
      <c r="J56" s="177" t="str">
        <f>J46</f>
        <v>2010</v>
      </c>
      <c r="K56" s="177" t="str">
        <f>K46</f>
        <v>2011</v>
      </c>
      <c r="L56" s="178" t="str">
        <f>L46</f>
        <v>2012</v>
      </c>
      <c r="M56" s="179" t="str">
        <f>M46</f>
        <v>2013</v>
      </c>
      <c r="N56" s="14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">
      <c r="A57" s="2"/>
      <c r="C57" s="4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4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">
      <c r="A58" s="2"/>
      <c r="C58" s="43"/>
      <c r="D58" s="47" t="s">
        <v>139</v>
      </c>
      <c r="E58" s="13"/>
      <c r="F58" s="13"/>
      <c r="G58" s="13"/>
      <c r="H58" s="13"/>
      <c r="I58" s="13"/>
      <c r="J58" s="13"/>
      <c r="K58" s="13"/>
      <c r="L58" s="13"/>
      <c r="M58" s="13"/>
      <c r="N58" s="14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3.5" thickBot="1" x14ac:dyDescent="0.25">
      <c r="A59" s="2"/>
      <c r="C59" s="43"/>
      <c r="D59" s="13"/>
      <c r="E59" s="13" t="s">
        <v>138</v>
      </c>
      <c r="F59" s="13"/>
      <c r="G59" s="13"/>
      <c r="H59" s="13"/>
      <c r="I59" s="153"/>
      <c r="J59" s="154"/>
      <c r="K59" s="154"/>
      <c r="L59" s="154"/>
      <c r="M59" s="155"/>
      <c r="N59" s="14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">
      <c r="A60" s="2"/>
      <c r="C60" s="43"/>
      <c r="D60" s="13"/>
      <c r="E60" s="13" t="s">
        <v>142</v>
      </c>
      <c r="F60" s="13"/>
      <c r="G60" s="13"/>
      <c r="H60" s="13"/>
      <c r="I60" s="161"/>
      <c r="J60" s="162"/>
      <c r="K60" s="162"/>
      <c r="L60" s="162"/>
      <c r="M60" s="163"/>
      <c r="N60" s="1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">
      <c r="A61" s="2"/>
      <c r="C61" s="4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4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">
      <c r="A62" s="2"/>
      <c r="C62" s="43"/>
      <c r="D62" s="47" t="s">
        <v>162</v>
      </c>
      <c r="E62" s="13"/>
      <c r="F62" s="13"/>
      <c r="G62" s="13"/>
      <c r="H62" s="13"/>
      <c r="I62" s="62">
        <f>I60+I59+I38</f>
        <v>0</v>
      </c>
      <c r="J62" s="62">
        <f>J60+J59+J38</f>
        <v>0</v>
      </c>
      <c r="K62" s="62">
        <f>K60+K59+K38</f>
        <v>0</v>
      </c>
      <c r="L62" s="62">
        <f>L60+L59+L38</f>
        <v>0</v>
      </c>
      <c r="M62" s="60">
        <f>M60+M59+M38</f>
        <v>0</v>
      </c>
      <c r="N62" s="14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">
      <c r="A63" s="2"/>
      <c r="C63" s="4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4"/>
      <c r="O63" s="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2"/>
      <c r="C64" s="43"/>
      <c r="D64" s="47" t="s">
        <v>24</v>
      </c>
      <c r="E64" s="13"/>
      <c r="F64" s="13"/>
      <c r="G64" s="13"/>
      <c r="H64" s="13"/>
      <c r="I64" s="13"/>
      <c r="J64" s="13"/>
      <c r="K64" s="13"/>
      <c r="L64" s="13"/>
      <c r="M64" s="13"/>
      <c r="N64" s="14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3.5" thickBot="1" x14ac:dyDescent="0.25">
      <c r="A65" s="2"/>
      <c r="C65" s="43"/>
      <c r="D65" s="13"/>
      <c r="E65" s="13" t="s">
        <v>140</v>
      </c>
      <c r="F65" s="13"/>
      <c r="G65" s="13"/>
      <c r="H65" s="13"/>
      <c r="I65" s="149"/>
      <c r="J65" s="159"/>
      <c r="K65" s="159"/>
      <c r="L65" s="159"/>
      <c r="M65" s="150"/>
      <c r="N65" s="14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3.5" thickBot="1" x14ac:dyDescent="0.25">
      <c r="A66" s="2"/>
      <c r="C66" s="43"/>
      <c r="D66" s="13"/>
      <c r="E66" s="13" t="s">
        <v>50</v>
      </c>
      <c r="F66" s="13"/>
      <c r="G66" s="13"/>
      <c r="H66" s="13"/>
      <c r="I66" s="149"/>
      <c r="J66" s="159"/>
      <c r="K66" s="159"/>
      <c r="L66" s="159"/>
      <c r="M66" s="150"/>
      <c r="N66" s="14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3.5" thickBot="1" x14ac:dyDescent="0.25">
      <c r="A67" s="2"/>
      <c r="C67" s="43"/>
      <c r="D67" s="13"/>
      <c r="E67" s="13" t="s">
        <v>141</v>
      </c>
      <c r="F67" s="13"/>
      <c r="G67" s="13"/>
      <c r="H67" s="13"/>
      <c r="I67" s="149"/>
      <c r="J67" s="159"/>
      <c r="K67" s="159"/>
      <c r="L67" s="159"/>
      <c r="M67" s="150"/>
      <c r="N67" s="14"/>
      <c r="O67" s="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3.5" thickBot="1" x14ac:dyDescent="0.25">
      <c r="A68" s="2"/>
      <c r="C68" s="43"/>
      <c r="D68" s="13"/>
      <c r="E68" s="13" t="s">
        <v>143</v>
      </c>
      <c r="F68" s="13"/>
      <c r="G68" s="13"/>
      <c r="H68" s="13"/>
      <c r="I68" s="149"/>
      <c r="J68" s="159"/>
      <c r="K68" s="159"/>
      <c r="L68" s="159"/>
      <c r="M68" s="150"/>
      <c r="N68" s="14"/>
      <c r="O68" s="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3.5" thickBot="1" x14ac:dyDescent="0.25">
      <c r="A69" s="2"/>
      <c r="C69" s="43"/>
      <c r="D69" s="13"/>
      <c r="E69" s="13" t="s">
        <v>144</v>
      </c>
      <c r="F69" s="13"/>
      <c r="G69" s="13"/>
      <c r="H69" s="13"/>
      <c r="I69" s="149"/>
      <c r="J69" s="159"/>
      <c r="K69" s="159"/>
      <c r="L69" s="159"/>
      <c r="M69" s="150"/>
      <c r="N69" s="14"/>
      <c r="O69" s="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3.5" thickBot="1" x14ac:dyDescent="0.25">
      <c r="A70" s="2"/>
      <c r="C70" s="43"/>
      <c r="D70" s="13"/>
      <c r="E70" s="13" t="s">
        <v>145</v>
      </c>
      <c r="F70" s="13"/>
      <c r="G70" s="13"/>
      <c r="H70" s="13"/>
      <c r="I70" s="149"/>
      <c r="J70" s="159"/>
      <c r="K70" s="159"/>
      <c r="L70" s="159"/>
      <c r="M70" s="150"/>
      <c r="N70" s="14"/>
      <c r="O70" s="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3.5" thickBot="1" x14ac:dyDescent="0.25">
      <c r="A71" s="2"/>
      <c r="C71" s="43"/>
      <c r="D71" s="13"/>
      <c r="E71" s="146" t="s">
        <v>188</v>
      </c>
      <c r="F71" s="146"/>
      <c r="G71" s="146"/>
      <c r="H71" s="13"/>
      <c r="I71" s="149"/>
      <c r="J71" s="159"/>
      <c r="K71" s="159"/>
      <c r="L71" s="159"/>
      <c r="M71" s="150"/>
      <c r="N71" s="14"/>
      <c r="O71" s="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3.5" thickBot="1" x14ac:dyDescent="0.25">
      <c r="A72" s="2"/>
      <c r="C72" s="43"/>
      <c r="D72" s="13"/>
      <c r="E72" s="146" t="s">
        <v>189</v>
      </c>
      <c r="F72" s="146"/>
      <c r="G72" s="146"/>
      <c r="H72" s="13"/>
      <c r="I72" s="149"/>
      <c r="J72" s="159"/>
      <c r="K72" s="159"/>
      <c r="L72" s="159"/>
      <c r="M72" s="150"/>
      <c r="N72" s="14"/>
      <c r="O72" s="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3.5" thickBot="1" x14ac:dyDescent="0.25">
      <c r="A73" s="2"/>
      <c r="C73" s="43"/>
      <c r="D73" s="13"/>
      <c r="E73" s="146" t="s">
        <v>190</v>
      </c>
      <c r="F73" s="146"/>
      <c r="G73" s="146"/>
      <c r="H73" s="13"/>
      <c r="I73" s="149"/>
      <c r="J73" s="159"/>
      <c r="K73" s="159"/>
      <c r="L73" s="159"/>
      <c r="M73" s="150"/>
      <c r="N73" s="14"/>
      <c r="O73" s="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3.5" thickBot="1" x14ac:dyDescent="0.25">
      <c r="A74" s="2"/>
      <c r="C74" s="43"/>
      <c r="D74" s="13"/>
      <c r="E74" s="146" t="s">
        <v>182</v>
      </c>
      <c r="F74" s="147"/>
      <c r="G74" s="147"/>
      <c r="H74" s="13"/>
      <c r="I74" s="149"/>
      <c r="J74" s="159"/>
      <c r="K74" s="159"/>
      <c r="L74" s="159"/>
      <c r="M74" s="150"/>
      <c r="N74" s="14"/>
      <c r="O74" s="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3.5" thickBot="1" x14ac:dyDescent="0.25">
      <c r="A75" s="2"/>
      <c r="C75" s="43"/>
      <c r="D75" s="13"/>
      <c r="E75" s="148" t="s">
        <v>183</v>
      </c>
      <c r="F75" s="148"/>
      <c r="G75" s="148"/>
      <c r="H75" s="13"/>
      <c r="I75" s="149"/>
      <c r="J75" s="159"/>
      <c r="K75" s="159"/>
      <c r="L75" s="159"/>
      <c r="M75" s="150"/>
      <c r="N75" s="14"/>
      <c r="O75" s="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">
      <c r="A76" s="2"/>
      <c r="C76" s="43"/>
      <c r="D76" s="47" t="s">
        <v>25</v>
      </c>
      <c r="E76" s="13"/>
      <c r="F76" s="13"/>
      <c r="G76" s="13"/>
      <c r="H76" s="13"/>
      <c r="I76" s="61">
        <f>SUM(I65:I75)</f>
        <v>0</v>
      </c>
      <c r="J76" s="61">
        <f>SUM(J65:J75)</f>
        <v>0</v>
      </c>
      <c r="K76" s="61">
        <f>SUM(K65:K75)</f>
        <v>0</v>
      </c>
      <c r="L76" s="61">
        <f>SUM(L65:L75)</f>
        <v>0</v>
      </c>
      <c r="M76" s="59">
        <f>SUM(M65:M75)</f>
        <v>0</v>
      </c>
      <c r="N76" s="14"/>
      <c r="O76" s="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2"/>
      <c r="C77" s="43"/>
      <c r="D77" s="47"/>
      <c r="E77" s="13"/>
      <c r="F77" s="13"/>
      <c r="G77" s="13"/>
      <c r="H77" s="13"/>
      <c r="I77" s="48"/>
      <c r="J77" s="48"/>
      <c r="K77" s="48"/>
      <c r="L77" s="48"/>
      <c r="M77" s="414"/>
      <c r="N77" s="14"/>
      <c r="O77" s="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2"/>
      <c r="C78" s="43"/>
      <c r="D78" s="47" t="s">
        <v>94</v>
      </c>
      <c r="E78" s="13"/>
      <c r="F78" s="13"/>
      <c r="G78" s="13"/>
      <c r="H78" s="13"/>
      <c r="I78" s="48"/>
      <c r="J78" s="48"/>
      <c r="K78" s="48"/>
      <c r="L78" s="48"/>
      <c r="M78" s="48"/>
      <c r="N78" s="14"/>
      <c r="O78" s="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3.5" thickBot="1" x14ac:dyDescent="0.25">
      <c r="A79" s="2"/>
      <c r="C79" s="43"/>
      <c r="D79" s="47"/>
      <c r="E79" s="470" t="s">
        <v>191</v>
      </c>
      <c r="F79" s="146"/>
      <c r="G79" s="146"/>
      <c r="H79" s="13"/>
      <c r="I79" s="149"/>
      <c r="J79" s="159"/>
      <c r="K79" s="159"/>
      <c r="L79" s="159"/>
      <c r="M79" s="150"/>
      <c r="N79" s="14"/>
      <c r="O79" s="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3.5" thickBot="1" x14ac:dyDescent="0.25">
      <c r="A80" s="2"/>
      <c r="C80" s="43"/>
      <c r="D80" s="47"/>
      <c r="E80" s="470" t="s">
        <v>192</v>
      </c>
      <c r="F80" s="147"/>
      <c r="G80" s="147"/>
      <c r="H80" s="13"/>
      <c r="I80" s="149"/>
      <c r="J80" s="159"/>
      <c r="K80" s="159"/>
      <c r="L80" s="159"/>
      <c r="M80" s="150"/>
      <c r="N80" s="14"/>
      <c r="O80" s="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3.5" thickBot="1" x14ac:dyDescent="0.25">
      <c r="A81" s="2"/>
      <c r="C81" s="43"/>
      <c r="D81" s="47"/>
      <c r="E81" s="471" t="s">
        <v>193</v>
      </c>
      <c r="F81" s="148"/>
      <c r="G81" s="148"/>
      <c r="H81" s="13"/>
      <c r="I81" s="149"/>
      <c r="J81" s="159"/>
      <c r="K81" s="159"/>
      <c r="L81" s="159"/>
      <c r="M81" s="150"/>
      <c r="N81" s="14"/>
      <c r="O81" s="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2"/>
      <c r="C82" s="43"/>
      <c r="D82" s="47"/>
      <c r="E82" s="13" t="s">
        <v>180</v>
      </c>
      <c r="F82" s="13"/>
      <c r="G82" s="13"/>
      <c r="H82" s="13"/>
      <c r="I82" s="61">
        <f>SUM(I79:I81)</f>
        <v>0</v>
      </c>
      <c r="J82" s="61">
        <f>SUM(J79:J81)</f>
        <v>0</v>
      </c>
      <c r="K82" s="61">
        <f>SUM(K79:K81)</f>
        <v>0</v>
      </c>
      <c r="L82" s="61">
        <f>SUM(L79:L81)</f>
        <v>0</v>
      </c>
      <c r="M82" s="59">
        <f>SUM(M79:M81)</f>
        <v>0</v>
      </c>
      <c r="N82" s="14"/>
      <c r="O82" s="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3.5" thickBot="1" x14ac:dyDescent="0.25">
      <c r="A83" s="2"/>
      <c r="C83" s="43"/>
      <c r="D83" s="47"/>
      <c r="E83" s="470" t="s">
        <v>194</v>
      </c>
      <c r="F83" s="146"/>
      <c r="G83" s="146"/>
      <c r="H83" s="13"/>
      <c r="I83" s="149"/>
      <c r="J83" s="159"/>
      <c r="K83" s="159"/>
      <c r="L83" s="159"/>
      <c r="M83" s="150"/>
      <c r="N83" s="14"/>
      <c r="O83" s="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3.5" thickBot="1" x14ac:dyDescent="0.25">
      <c r="A84" s="2"/>
      <c r="C84" s="43"/>
      <c r="D84" s="47"/>
      <c r="E84" s="470" t="s">
        <v>195</v>
      </c>
      <c r="F84" s="147"/>
      <c r="G84" s="147"/>
      <c r="H84" s="13"/>
      <c r="I84" s="149"/>
      <c r="J84" s="159"/>
      <c r="K84" s="159"/>
      <c r="L84" s="159"/>
      <c r="M84" s="150"/>
      <c r="N84" s="14"/>
      <c r="O84" s="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3.5" thickBot="1" x14ac:dyDescent="0.25">
      <c r="A85" s="2"/>
      <c r="C85" s="43"/>
      <c r="D85" s="47"/>
      <c r="E85" s="470" t="s">
        <v>196</v>
      </c>
      <c r="F85" s="148"/>
      <c r="G85" s="148"/>
      <c r="H85" s="13"/>
      <c r="I85" s="149"/>
      <c r="J85" s="159"/>
      <c r="K85" s="159"/>
      <c r="L85" s="159"/>
      <c r="M85" s="150"/>
      <c r="N85" s="14"/>
      <c r="O85" s="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3.5" thickBot="1" x14ac:dyDescent="0.25">
      <c r="A86" s="2"/>
      <c r="C86" s="43"/>
      <c r="D86" s="47"/>
      <c r="E86" s="470" t="s">
        <v>197</v>
      </c>
      <c r="F86" s="148"/>
      <c r="G86" s="148"/>
      <c r="H86" s="13"/>
      <c r="I86" s="149"/>
      <c r="J86" s="159"/>
      <c r="K86" s="159"/>
      <c r="L86" s="159"/>
      <c r="M86" s="150"/>
      <c r="N86" s="14"/>
      <c r="O86" s="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3.5" thickBot="1" x14ac:dyDescent="0.25">
      <c r="A87" s="2"/>
      <c r="C87" s="43"/>
      <c r="D87" s="47"/>
      <c r="E87" s="470" t="s">
        <v>198</v>
      </c>
      <c r="F87" s="148"/>
      <c r="G87" s="148"/>
      <c r="H87" s="13"/>
      <c r="I87" s="149"/>
      <c r="J87" s="159"/>
      <c r="K87" s="159"/>
      <c r="L87" s="159"/>
      <c r="M87" s="150"/>
      <c r="N87" s="14"/>
      <c r="O87" s="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3.5" thickBot="1" x14ac:dyDescent="0.25">
      <c r="A88" s="2"/>
      <c r="C88" s="43"/>
      <c r="D88" s="47"/>
      <c r="E88" s="470" t="s">
        <v>199</v>
      </c>
      <c r="F88" s="148"/>
      <c r="G88" s="148"/>
      <c r="H88" s="13"/>
      <c r="I88" s="149"/>
      <c r="J88" s="159"/>
      <c r="K88" s="159"/>
      <c r="L88" s="159"/>
      <c r="M88" s="150"/>
      <c r="N88" s="14"/>
      <c r="O88" s="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3.5" thickBot="1" x14ac:dyDescent="0.25">
      <c r="A89" s="2"/>
      <c r="C89" s="43"/>
      <c r="D89" s="47"/>
      <c r="E89" s="471" t="s">
        <v>200</v>
      </c>
      <c r="F89" s="148"/>
      <c r="G89" s="148"/>
      <c r="H89" s="13"/>
      <c r="I89" s="151"/>
      <c r="J89" s="160"/>
      <c r="K89" s="160"/>
      <c r="L89" s="160"/>
      <c r="M89" s="152"/>
      <c r="N89" s="14"/>
      <c r="O89" s="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3.5" thickBot="1" x14ac:dyDescent="0.25">
      <c r="A90" s="2"/>
      <c r="C90" s="43"/>
      <c r="D90" s="47"/>
      <c r="E90" s="13" t="s">
        <v>181</v>
      </c>
      <c r="F90" s="13"/>
      <c r="G90" s="13"/>
      <c r="H90" s="13"/>
      <c r="I90" s="61">
        <f>SUM(I83:I89)</f>
        <v>0</v>
      </c>
      <c r="J90" s="61">
        <f>SUM(J83:J89)</f>
        <v>0</v>
      </c>
      <c r="K90" s="61">
        <f>SUM(K83:K89)</f>
        <v>0</v>
      </c>
      <c r="L90" s="61">
        <f>SUM(L83:L89)</f>
        <v>0</v>
      </c>
      <c r="M90" s="59">
        <f>SUM(M83:M89)</f>
        <v>0</v>
      </c>
      <c r="N90" s="14"/>
      <c r="O90" s="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">
      <c r="A91" s="2"/>
      <c r="C91" s="43"/>
      <c r="D91" s="47" t="s">
        <v>95</v>
      </c>
      <c r="E91" s="13"/>
      <c r="F91" s="13"/>
      <c r="G91" s="13"/>
      <c r="H91" s="13"/>
      <c r="I91" s="61">
        <f>I90+I82</f>
        <v>0</v>
      </c>
      <c r="J91" s="61">
        <f>J90+J82</f>
        <v>0</v>
      </c>
      <c r="K91" s="61">
        <f>K90+K82</f>
        <v>0</v>
      </c>
      <c r="L91" s="61">
        <f>L90+L82</f>
        <v>0</v>
      </c>
      <c r="M91" s="59">
        <f>M90+M82</f>
        <v>0</v>
      </c>
      <c r="N91" s="14"/>
      <c r="O91" s="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">
      <c r="A92" s="2"/>
      <c r="C92" s="43"/>
      <c r="D92" s="47"/>
      <c r="E92" s="13"/>
      <c r="F92" s="13"/>
      <c r="G92" s="13"/>
      <c r="H92" s="13"/>
      <c r="I92" s="48"/>
      <c r="J92" s="48"/>
      <c r="K92" s="48"/>
      <c r="L92" s="48"/>
      <c r="M92" s="48"/>
      <c r="N92" s="14"/>
      <c r="O92" s="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">
      <c r="A93" s="2"/>
      <c r="C93" s="43"/>
      <c r="D93" s="47" t="s">
        <v>26</v>
      </c>
      <c r="E93" s="13"/>
      <c r="F93" s="13"/>
      <c r="G93" s="13"/>
      <c r="H93" s="13"/>
      <c r="I93" s="62">
        <f>I76-I91</f>
        <v>0</v>
      </c>
      <c r="J93" s="63">
        <f>J76-J91</f>
        <v>0</v>
      </c>
      <c r="K93" s="63">
        <f>K76-K91</f>
        <v>0</v>
      </c>
      <c r="L93" s="63">
        <f>L76-L91</f>
        <v>0</v>
      </c>
      <c r="M93" s="60">
        <f>M76-M91</f>
        <v>0</v>
      </c>
      <c r="N93" s="14"/>
      <c r="O93" s="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3.5" thickBot="1" x14ac:dyDescent="0.25">
      <c r="A94" s="2"/>
      <c r="C94" s="44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7"/>
      <c r="O94" s="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">
      <c r="A95" s="2"/>
      <c r="O95" s="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3.5" thickBo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6.5" customHeight="1" thickBo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34"/>
      <c r="M98" s="496" t="s">
        <v>90</v>
      </c>
      <c r="N98" s="497"/>
      <c r="O98" s="2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2:27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2:27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2:27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2:27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2:27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2:27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2:27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2:27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2:27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2:27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2:27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2:27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2:27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2:27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2:17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2:17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2:17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2:17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2:17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2:17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2:17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2:17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2:17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2:17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2:17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2:17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2:17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2:17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2:17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2:17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2:17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2:17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2:17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2:17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2:17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2:17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2:17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2:17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2:17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2:17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2:17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2:17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2:17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2:17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2:17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2:17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2:17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2:17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2:17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2:17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2:17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2:17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2:17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2:17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2:17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2:17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315" spans="7:7" x14ac:dyDescent="0.2">
      <c r="G315" s="45" t="s">
        <v>60</v>
      </c>
    </row>
    <row r="316" spans="7:7" x14ac:dyDescent="0.2">
      <c r="G316" s="45" t="s">
        <v>61</v>
      </c>
    </row>
    <row r="317" spans="7:7" x14ac:dyDescent="0.2">
      <c r="G317" s="45" t="s">
        <v>62</v>
      </c>
    </row>
    <row r="318" spans="7:7" x14ac:dyDescent="0.2">
      <c r="G318" s="45" t="s">
        <v>63</v>
      </c>
    </row>
    <row r="319" spans="7:7" x14ac:dyDescent="0.2">
      <c r="G319" s="45" t="s">
        <v>14</v>
      </c>
    </row>
    <row r="320" spans="7:7" x14ac:dyDescent="0.2">
      <c r="G320" s="45" t="s">
        <v>64</v>
      </c>
    </row>
    <row r="321" spans="7:7" x14ac:dyDescent="0.2">
      <c r="G321" s="45" t="s">
        <v>65</v>
      </c>
    </row>
    <row r="322" spans="7:7" x14ac:dyDescent="0.2">
      <c r="G322" s="45" t="s">
        <v>66</v>
      </c>
    </row>
    <row r="323" spans="7:7" x14ac:dyDescent="0.2">
      <c r="G323" s="45" t="s">
        <v>67</v>
      </c>
    </row>
    <row r="324" spans="7:7" x14ac:dyDescent="0.2">
      <c r="G324" s="45" t="s">
        <v>68</v>
      </c>
    </row>
    <row r="325" spans="7:7" x14ac:dyDescent="0.2">
      <c r="G325" s="45" t="s">
        <v>69</v>
      </c>
    </row>
    <row r="326" spans="7:7" x14ac:dyDescent="0.2">
      <c r="G326" s="45" t="s">
        <v>70</v>
      </c>
    </row>
    <row r="329" spans="7:7" x14ac:dyDescent="0.2">
      <c r="G329" s="3" t="s">
        <v>149</v>
      </c>
    </row>
    <row r="330" spans="7:7" x14ac:dyDescent="0.2">
      <c r="G330" s="3" t="s">
        <v>211</v>
      </c>
    </row>
    <row r="331" spans="7:7" x14ac:dyDescent="0.2">
      <c r="G331" s="3" t="s">
        <v>212</v>
      </c>
    </row>
    <row r="332" spans="7:7" x14ac:dyDescent="0.2">
      <c r="G332" s="3" t="s">
        <v>213</v>
      </c>
    </row>
    <row r="333" spans="7:7" x14ac:dyDescent="0.2">
      <c r="G333" s="3" t="s">
        <v>214</v>
      </c>
    </row>
    <row r="336" spans="7:7" x14ac:dyDescent="0.2">
      <c r="G336" s="3" t="s">
        <v>12</v>
      </c>
    </row>
    <row r="337" spans="7:12" x14ac:dyDescent="0.2">
      <c r="G337" s="3" t="s">
        <v>28</v>
      </c>
    </row>
    <row r="338" spans="7:12" x14ac:dyDescent="0.2">
      <c r="G338" s="3" t="s">
        <v>29</v>
      </c>
    </row>
    <row r="339" spans="7:12" x14ac:dyDescent="0.2">
      <c r="G339" s="3" t="s">
        <v>30</v>
      </c>
    </row>
    <row r="340" spans="7:12" x14ac:dyDescent="0.2">
      <c r="G340" s="3" t="s">
        <v>31</v>
      </c>
    </row>
    <row r="342" spans="7:12" x14ac:dyDescent="0.2">
      <c r="G342" s="3" t="str">
        <f>"You only have to enter historical asset/fund info for Fiscal "&amp;TEXT(H15,0)</f>
        <v>You only have to enter historical asset/fund info for Fiscal 2013</v>
      </c>
    </row>
    <row r="343" spans="7:12" x14ac:dyDescent="0.2">
      <c r="G343" s="3" t="str">
        <f>"You have to enter historical asset/fund info for Fiscal "&amp;H15&amp;" and "&amp;(H15-1)</f>
        <v>You have to enter historical asset/fund info for Fiscal 2013 and 2012</v>
      </c>
    </row>
    <row r="344" spans="7:12" x14ac:dyDescent="0.2">
      <c r="G344" s="3" t="str">
        <f>"You have to enter historical asset/fund info for Fiscal "&amp;H15&amp;" to "&amp;(H15-2)</f>
        <v>You have to enter historical asset/fund info for Fiscal 2013 to 2011</v>
      </c>
    </row>
    <row r="345" spans="7:12" x14ac:dyDescent="0.2">
      <c r="G345" s="3" t="str">
        <f>"You have to enter historical asset/fund info for Fiscal "&amp;H15&amp;" to "&amp;(H15-3)</f>
        <v>You have to enter historical asset/fund info for Fiscal 2013 to 2010</v>
      </c>
    </row>
    <row r="346" spans="7:12" x14ac:dyDescent="0.2">
      <c r="G346" s="3" t="str">
        <f>"You have to enter historical asset/fund info for Fiscal "&amp;H15&amp;" to "&amp;(H15-4)</f>
        <v>You have to enter historical asset/fund info for Fiscal 2013 to 2009</v>
      </c>
    </row>
    <row r="348" spans="7:12" x14ac:dyDescent="0.2">
      <c r="I348" s="3" t="s">
        <v>27</v>
      </c>
      <c r="J348" s="3" t="s">
        <v>27</v>
      </c>
      <c r="K348" s="3" t="s">
        <v>27</v>
      </c>
      <c r="L348" s="3" t="s">
        <v>27</v>
      </c>
    </row>
    <row r="349" spans="7:12" x14ac:dyDescent="0.2">
      <c r="I349" s="3" t="str">
        <f>IF(H16=G340,"Yes","No")</f>
        <v>No</v>
      </c>
      <c r="J349" s="3" t="str">
        <f>IF(H16=G339,"Yes",IF(H16=G340,"Yes","No"))</f>
        <v>No</v>
      </c>
      <c r="K349" s="3" t="str">
        <f>IF(H16=G338,"Yes",IF(H16=G339,"Yes",IF(H16=G340,"Yes","No")))</f>
        <v>Yes</v>
      </c>
      <c r="L349" s="3" t="str">
        <f>IF(H16=G336,"No","Yes")</f>
        <v>Yes</v>
      </c>
    </row>
  </sheetData>
  <sheetProtection password="83AF" sheet="1"/>
  <mergeCells count="7">
    <mergeCell ref="M98:N98"/>
    <mergeCell ref="H17:M17"/>
    <mergeCell ref="H12:M12"/>
    <mergeCell ref="H16:M16"/>
    <mergeCell ref="H15:M15"/>
    <mergeCell ref="H14:M14"/>
    <mergeCell ref="H13:M13"/>
  </mergeCells>
  <phoneticPr fontId="2" type="noConversion"/>
  <conditionalFormatting sqref="I27:L29 I31:L37">
    <cfRule type="expression" dxfId="12" priority="1" stopIfTrue="1">
      <formula>I$349="Yes"</formula>
    </cfRule>
  </conditionalFormatting>
  <conditionalFormatting sqref="I30:J30 I38:J38">
    <cfRule type="expression" dxfId="11" priority="2" stopIfTrue="1">
      <formula>I$349="Yes"</formula>
    </cfRule>
  </conditionalFormatting>
  <dataValidations count="4">
    <dataValidation type="decimal" allowBlank="1" showInputMessage="1" showErrorMessage="1" sqref="I62:M62 I31:M37 I27:M29 I48:M49 I65:M75 I59:M60 I79:M81 I83:M89">
      <formula1>-10000000</formula1>
      <formula2>10000000</formula2>
    </dataValidation>
    <dataValidation type="list" allowBlank="1" showInputMessage="1" showErrorMessage="1" sqref="H13">
      <formula1>$G$315:$G$326</formula1>
    </dataValidation>
    <dataValidation type="list" allowBlank="1" showInputMessage="1" showErrorMessage="1" sqref="H14">
      <formula1>$G$329:$G$333</formula1>
    </dataValidation>
    <dataValidation type="list" allowBlank="1" showInputMessage="1" showErrorMessage="1" sqref="H16:L16">
      <formula1>$G$336:$G$340</formula1>
    </dataValidation>
  </dataValidations>
  <hyperlinks>
    <hyperlink ref="M3" location="Start_Here_Intro" display="Back to Directions"/>
    <hyperlink ref="E7" location="HistBasic" display="I. Basic Information"/>
    <hyperlink ref="G7" location="HistAF" display="II. Assets / Funds"/>
    <hyperlink ref="I7" location="HistGG" display="III. Gifts &amp; Grants"/>
    <hyperlink ref="K7" location="HistROEF" display="IV. Revenues, Operating Expenses &amp; Funds"/>
    <hyperlink ref="M98:N98" location="Scen1" display="Next Step"/>
    <hyperlink ref="M3:N3" location="Start" display="Back to Start"/>
  </hyperlinks>
  <pageMargins left="0.75" right="0.75" top="1" bottom="1" header="0.5" footer="0.5"/>
  <pageSetup scale="72" fitToHeight="2" orientation="landscape" r:id="rId1"/>
  <headerFooter alignWithMargins="0">
    <oddFooter>&amp;R&amp;A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62"/>
    <pageSetUpPr autoPageBreaks="0"/>
  </sheetPr>
  <dimension ref="A1:AS795"/>
  <sheetViews>
    <sheetView showGridLines="0" zoomScale="80" zoomScaleNormal="80" zoomScaleSheetLayoutView="50" workbookViewId="0">
      <pane ySplit="8" topLeftCell="A9" activePane="bottomLeft" state="frozen"/>
      <selection activeCell="Q8" sqref="Q8"/>
      <selection pane="bottomLeft" activeCell="X14" sqref="X14"/>
    </sheetView>
  </sheetViews>
  <sheetFormatPr defaultRowHeight="12.75" outlineLevelRow="2" x14ac:dyDescent="0.2"/>
  <cols>
    <col min="1" max="1" width="1.42578125" style="35" customWidth="1"/>
    <col min="2" max="3" width="1.28515625" style="35" customWidth="1"/>
    <col min="4" max="4" width="1.42578125" style="35" customWidth="1"/>
    <col min="5" max="5" width="14.28515625" style="35" customWidth="1"/>
    <col min="6" max="6" width="15.7109375" style="35" customWidth="1"/>
    <col min="7" max="7" width="7.7109375" style="35" customWidth="1"/>
    <col min="8" max="8" width="7.85546875" style="35" customWidth="1"/>
    <col min="9" max="9" width="11.42578125" style="35" customWidth="1"/>
    <col min="10" max="10" width="4.28515625" style="35" customWidth="1"/>
    <col min="11" max="11" width="7.140625" style="35" customWidth="1"/>
    <col min="12" max="12" width="8.5703125" style="35" customWidth="1"/>
    <col min="13" max="18" width="15.7109375" style="35" customWidth="1"/>
    <col min="19" max="19" width="2.28515625" style="35" customWidth="1"/>
    <col min="20" max="20" width="1.42578125" style="35" customWidth="1"/>
    <col min="21" max="21" width="2.28515625" style="35" customWidth="1"/>
    <col min="22" max="16384" width="9.140625" style="35"/>
  </cols>
  <sheetData>
    <row r="1" spans="1:42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</row>
    <row r="2" spans="1:42" x14ac:dyDescent="0.2">
      <c r="A2" s="34"/>
      <c r="O2" s="229"/>
      <c r="P2" s="229"/>
      <c r="Q2" s="229"/>
      <c r="R2" s="229"/>
      <c r="S2" s="229"/>
      <c r="T2" s="229"/>
      <c r="U2" s="39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42" ht="18" x14ac:dyDescent="0.2">
      <c r="A3" s="34"/>
      <c r="C3" s="1" t="str">
        <f>"Step 2A - Forecast Scenario 1 |"&amp;" "&amp;G12</f>
        <v>Step 2A - Forecast Scenario 1 | Scenario 1</v>
      </c>
      <c r="O3" s="229"/>
      <c r="P3" s="229"/>
      <c r="Q3" s="229"/>
      <c r="R3" s="55" t="s">
        <v>84</v>
      </c>
      <c r="S3" s="33"/>
      <c r="T3" s="38"/>
      <c r="U3" s="39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42" ht="5.0999999999999996" customHeight="1" x14ac:dyDescent="0.2">
      <c r="A4" s="34"/>
      <c r="O4" s="229"/>
      <c r="P4" s="229"/>
      <c r="Q4" s="229"/>
      <c r="R4" s="229"/>
      <c r="S4" s="229"/>
      <c r="T4" s="38"/>
      <c r="U4" s="39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</row>
    <row r="5" spans="1:42" ht="18" customHeight="1" x14ac:dyDescent="0.2">
      <c r="A5" s="34"/>
      <c r="C5" s="23" t="s">
        <v>170</v>
      </c>
      <c r="O5" s="229"/>
      <c r="P5" s="229"/>
      <c r="Q5" s="229"/>
      <c r="R5" s="229"/>
      <c r="S5" s="229"/>
      <c r="T5" s="38"/>
      <c r="U5" s="39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42" ht="13.5" thickBot="1" x14ac:dyDescent="0.25">
      <c r="A6" s="34"/>
      <c r="O6" s="229"/>
      <c r="P6" s="229"/>
      <c r="Q6" s="229"/>
      <c r="R6" s="229"/>
      <c r="S6" s="229"/>
      <c r="T6" s="38"/>
      <c r="U6" s="39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42" s="380" customFormat="1" ht="46.5" customHeight="1" thickTop="1" thickBot="1" x14ac:dyDescent="0.25">
      <c r="A7" s="379"/>
      <c r="E7" s="391" t="s">
        <v>36</v>
      </c>
      <c r="F7" s="392"/>
      <c r="G7" s="519" t="s">
        <v>53</v>
      </c>
      <c r="H7" s="520"/>
      <c r="I7" s="392"/>
      <c r="J7" s="392"/>
      <c r="K7" s="519" t="s">
        <v>146</v>
      </c>
      <c r="L7" s="520"/>
      <c r="M7" s="392"/>
      <c r="N7" s="391" t="s">
        <v>147</v>
      </c>
      <c r="O7" s="392"/>
      <c r="P7" s="391" t="s">
        <v>148</v>
      </c>
      <c r="Q7" s="392"/>
      <c r="R7" s="381"/>
      <c r="S7" s="382"/>
      <c r="T7" s="383"/>
      <c r="U7" s="384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</row>
    <row r="8" spans="1:42" ht="9" customHeight="1" thickTop="1" x14ac:dyDescent="0.2">
      <c r="A8" s="34"/>
      <c r="C8" s="5"/>
      <c r="D8" s="5"/>
      <c r="E8" s="5"/>
      <c r="F8" s="46"/>
      <c r="G8" s="5"/>
      <c r="H8" s="5"/>
      <c r="I8" s="5"/>
      <c r="J8" s="46"/>
      <c r="K8" s="5"/>
      <c r="L8" s="5"/>
      <c r="M8" s="46"/>
      <c r="N8" s="5"/>
      <c r="O8" s="46"/>
      <c r="P8" s="46"/>
      <c r="Q8" s="46"/>
      <c r="R8" s="38"/>
      <c r="S8" s="38"/>
      <c r="T8" s="38"/>
      <c r="U8" s="39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</row>
    <row r="9" spans="1:42" ht="9" customHeight="1" thickBot="1" x14ac:dyDescent="0.25">
      <c r="A9" s="34"/>
      <c r="O9" s="229"/>
      <c r="P9" s="229"/>
      <c r="Q9" s="229"/>
      <c r="R9" s="229"/>
      <c r="S9" s="229"/>
      <c r="T9" s="38"/>
      <c r="U9" s="39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1:42" ht="18.75" customHeight="1" x14ac:dyDescent="0.2">
      <c r="A10" s="34"/>
      <c r="C10" s="230"/>
      <c r="D10" s="64" t="str">
        <f>E7</f>
        <v>I. Scenario Description</v>
      </c>
      <c r="E10" s="64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2"/>
      <c r="T10" s="38"/>
      <c r="U10" s="39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1:42" ht="3.75" customHeight="1" x14ac:dyDescent="0.2">
      <c r="A11" s="34"/>
      <c r="C11" s="66"/>
      <c r="D11" s="73"/>
      <c r="E11" s="7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4"/>
      <c r="T11" s="38"/>
      <c r="U11" s="39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</row>
    <row r="12" spans="1:42" ht="15" x14ac:dyDescent="0.2">
      <c r="A12" s="34"/>
      <c r="C12" s="66"/>
      <c r="D12" s="85" t="s">
        <v>47</v>
      </c>
      <c r="E12" s="73"/>
      <c r="F12" s="233"/>
      <c r="G12" s="533" t="s">
        <v>208</v>
      </c>
      <c r="H12" s="533"/>
      <c r="I12" s="235" t="s">
        <v>81</v>
      </c>
      <c r="J12" s="235"/>
      <c r="K12" s="235"/>
      <c r="L12" s="233"/>
      <c r="M12" s="233"/>
      <c r="N12" s="233"/>
      <c r="O12" s="233"/>
      <c r="P12" s="233"/>
      <c r="Q12" s="233"/>
      <c r="R12" s="233"/>
      <c r="S12" s="234"/>
      <c r="T12" s="38"/>
      <c r="U12" s="39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</row>
    <row r="13" spans="1:42" ht="9" customHeight="1" thickBot="1" x14ac:dyDescent="0.25">
      <c r="A13" s="34"/>
      <c r="C13" s="66"/>
      <c r="D13" s="86"/>
      <c r="E13" s="7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4"/>
      <c r="T13" s="38"/>
      <c r="U13" s="39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</row>
    <row r="14" spans="1:42" ht="15" customHeight="1" x14ac:dyDescent="0.2">
      <c r="A14" s="34"/>
      <c r="C14" s="66"/>
      <c r="D14" s="524" t="s">
        <v>171</v>
      </c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  <c r="R14" s="526"/>
      <c r="S14" s="65"/>
      <c r="T14" s="38"/>
      <c r="U14" s="39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</row>
    <row r="15" spans="1:42" ht="15" customHeight="1" x14ac:dyDescent="0.2">
      <c r="A15" s="34"/>
      <c r="C15" s="66"/>
      <c r="D15" s="527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9"/>
      <c r="S15" s="65"/>
      <c r="T15" s="38"/>
      <c r="U15" s="39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</row>
    <row r="16" spans="1:42" ht="15" customHeight="1" x14ac:dyDescent="0.2">
      <c r="A16" s="34"/>
      <c r="C16" s="66"/>
      <c r="D16" s="527"/>
      <c r="E16" s="528"/>
      <c r="F16" s="528"/>
      <c r="G16" s="528"/>
      <c r="H16" s="528"/>
      <c r="I16" s="528"/>
      <c r="J16" s="528"/>
      <c r="K16" s="528"/>
      <c r="L16" s="528"/>
      <c r="M16" s="528"/>
      <c r="N16" s="528"/>
      <c r="O16" s="528"/>
      <c r="P16" s="528"/>
      <c r="Q16" s="528"/>
      <c r="R16" s="529"/>
      <c r="S16" s="65"/>
      <c r="T16" s="38"/>
      <c r="U16" s="39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</row>
    <row r="17" spans="1:32" ht="15" customHeight="1" x14ac:dyDescent="0.2">
      <c r="A17" s="34"/>
      <c r="C17" s="66"/>
      <c r="D17" s="527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9"/>
      <c r="S17" s="65"/>
      <c r="T17" s="38"/>
      <c r="U17" s="39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ht="15" customHeight="1" thickBot="1" x14ac:dyDescent="0.25">
      <c r="A18" s="34"/>
      <c r="C18" s="66"/>
      <c r="D18" s="530"/>
      <c r="E18" s="531"/>
      <c r="F18" s="531"/>
      <c r="G18" s="531"/>
      <c r="H18" s="531"/>
      <c r="I18" s="531"/>
      <c r="J18" s="531"/>
      <c r="K18" s="531"/>
      <c r="L18" s="531"/>
      <c r="M18" s="531"/>
      <c r="N18" s="531"/>
      <c r="O18" s="531"/>
      <c r="P18" s="531"/>
      <c r="Q18" s="531"/>
      <c r="R18" s="532"/>
      <c r="S18" s="65"/>
      <c r="T18" s="38"/>
      <c r="U18" s="39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</row>
    <row r="19" spans="1:32" ht="13.5" thickBot="1" x14ac:dyDescent="0.25">
      <c r="A19" s="34"/>
      <c r="C19" s="67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7"/>
      <c r="T19" s="38"/>
      <c r="U19" s="39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">
      <c r="A20" s="34"/>
      <c r="T20" s="5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</row>
    <row r="21" spans="1:32" ht="13.5" thickBot="1" x14ac:dyDescent="0.25">
      <c r="A21" s="34"/>
      <c r="T21" s="5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ht="18.75" customHeight="1" x14ac:dyDescent="0.2">
      <c r="A22" s="34"/>
      <c r="C22" s="230"/>
      <c r="D22" s="64" t="str">
        <f>G7</f>
        <v>II. Asset-Based Fees, Gifts, Grants, etc.</v>
      </c>
      <c r="E22" s="64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2"/>
      <c r="T22" s="5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</row>
    <row r="23" spans="1:32" ht="18.75" customHeight="1" thickBot="1" x14ac:dyDescent="0.25">
      <c r="A23" s="34"/>
      <c r="C23" s="66"/>
      <c r="D23" s="73"/>
      <c r="E23" s="7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4"/>
      <c r="T23" s="5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1:32" x14ac:dyDescent="0.2">
      <c r="A24" s="34"/>
      <c r="C24" s="66"/>
      <c r="D24" s="238" t="s">
        <v>52</v>
      </c>
      <c r="E24" s="239"/>
      <c r="F24" s="239"/>
      <c r="G24" s="239"/>
      <c r="H24" s="239"/>
      <c r="I24" s="239"/>
      <c r="J24" s="239"/>
      <c r="K24" s="240"/>
      <c r="L24" s="240"/>
      <c r="M24" s="240"/>
      <c r="N24" s="241" t="str">
        <f>Step1_Historical!H13&amp;", "&amp;Step1_Historical!H15+1</f>
        <v>Dec 31, 2014</v>
      </c>
      <c r="O24" s="241" t="str">
        <f>Step1_Historical!H13&amp;", "&amp;Step1_Historical!H15+2</f>
        <v>Dec 31, 2015</v>
      </c>
      <c r="P24" s="241" t="str">
        <f>Step1_Historical!H13&amp;", "&amp;Step1_Historical!H15+3</f>
        <v>Dec 31, 2016</v>
      </c>
      <c r="Q24" s="241" t="str">
        <f>Step1_Historical!H13&amp;", "&amp;Step1_Historical!H15+4</f>
        <v>Dec 31, 2017</v>
      </c>
      <c r="R24" s="242" t="str">
        <f>Step1_Historical!H13&amp;", "&amp;Step1_Historical!H15+5</f>
        <v>Dec 31, 2018</v>
      </c>
      <c r="S24" s="65"/>
      <c r="T24" s="5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</row>
    <row r="25" spans="1:32" ht="5.25" customHeight="1" x14ac:dyDescent="0.2">
      <c r="A25" s="34"/>
      <c r="C25" s="66"/>
      <c r="D25" s="117"/>
      <c r="E25" s="86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4"/>
      <c r="S25" s="234"/>
      <c r="T25" s="5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spans="1:32" ht="13.5" thickBot="1" x14ac:dyDescent="0.25">
      <c r="A26" s="34"/>
      <c r="C26" s="66"/>
      <c r="D26" s="117"/>
      <c r="E26" s="228" t="s">
        <v>113</v>
      </c>
      <c r="F26" s="233"/>
      <c r="G26" s="233"/>
      <c r="H26" s="233"/>
      <c r="I26" s="233"/>
      <c r="J26" s="233"/>
      <c r="K26" s="233"/>
      <c r="L26" s="233"/>
      <c r="M26" s="243"/>
      <c r="N26" s="244">
        <v>0</v>
      </c>
      <c r="O26" s="245">
        <f t="shared" ref="O26:P28" si="0">N26</f>
        <v>0</v>
      </c>
      <c r="P26" s="246">
        <f t="shared" si="0"/>
        <v>0</v>
      </c>
      <c r="Q26" s="247">
        <f t="shared" ref="Q26:R28" si="1">P26</f>
        <v>0</v>
      </c>
      <c r="R26" s="248">
        <f t="shared" si="1"/>
        <v>0</v>
      </c>
      <c r="S26" s="234"/>
      <c r="T26" s="5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spans="1:32" ht="13.5" thickBot="1" x14ac:dyDescent="0.25">
      <c r="A27" s="34"/>
      <c r="C27" s="66"/>
      <c r="D27" s="117"/>
      <c r="E27" s="228" t="s">
        <v>111</v>
      </c>
      <c r="F27" s="249"/>
      <c r="G27" s="250"/>
      <c r="H27" s="521" t="s">
        <v>54</v>
      </c>
      <c r="I27" s="522"/>
      <c r="J27" s="233"/>
      <c r="K27" s="516" t="s">
        <v>43</v>
      </c>
      <c r="L27" s="518"/>
      <c r="M27" s="243"/>
      <c r="N27" s="251">
        <v>0</v>
      </c>
      <c r="O27" s="252">
        <f t="shared" si="0"/>
        <v>0</v>
      </c>
      <c r="P27" s="253">
        <f t="shared" si="0"/>
        <v>0</v>
      </c>
      <c r="Q27" s="254">
        <f t="shared" si="1"/>
        <v>0</v>
      </c>
      <c r="R27" s="255">
        <f t="shared" si="1"/>
        <v>0</v>
      </c>
      <c r="S27" s="234"/>
      <c r="T27" s="5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spans="1:32" ht="13.5" thickBot="1" x14ac:dyDescent="0.25">
      <c r="A28" s="34"/>
      <c r="C28" s="66"/>
      <c r="D28" s="118"/>
      <c r="E28" s="256" t="s">
        <v>112</v>
      </c>
      <c r="F28" s="236"/>
      <c r="G28" s="257"/>
      <c r="H28" s="523" t="s">
        <v>40</v>
      </c>
      <c r="I28" s="523"/>
      <c r="J28" s="258"/>
      <c r="K28" s="259">
        <v>0.1</v>
      </c>
      <c r="L28" s="260" t="s">
        <v>55</v>
      </c>
      <c r="M28" s="261"/>
      <c r="N28" s="262">
        <v>0</v>
      </c>
      <c r="O28" s="263">
        <f t="shared" si="0"/>
        <v>0</v>
      </c>
      <c r="P28" s="264">
        <f t="shared" si="0"/>
        <v>0</v>
      </c>
      <c r="Q28" s="265">
        <f t="shared" si="1"/>
        <v>0</v>
      </c>
      <c r="R28" s="266">
        <f t="shared" si="1"/>
        <v>0</v>
      </c>
      <c r="S28" s="234"/>
      <c r="T28" s="5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spans="1:32" ht="9.75" customHeight="1" thickBot="1" x14ac:dyDescent="0.25">
      <c r="A29" s="34"/>
      <c r="C29" s="66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65"/>
      <c r="T29" s="5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</row>
    <row r="30" spans="1:32" ht="15" x14ac:dyDescent="0.2">
      <c r="A30" s="34"/>
      <c r="C30" s="66"/>
      <c r="D30" s="267" t="str">
        <f>"DAF: "&amp;Step1_Historical!E27</f>
        <v>DAF: DAF Category 1</v>
      </c>
      <c r="E30" s="239"/>
      <c r="F30" s="239"/>
      <c r="G30" s="239"/>
      <c r="H30" s="239"/>
      <c r="I30" s="239"/>
      <c r="J30" s="239"/>
      <c r="K30" s="268"/>
      <c r="L30" s="268"/>
      <c r="M30" s="241" t="str">
        <f>Step1_Historical!H13&amp;", "&amp;Step1_Historical!H15</f>
        <v>Dec 31, 2013</v>
      </c>
      <c r="N30" s="241" t="str">
        <f>N24</f>
        <v>Dec 31, 2014</v>
      </c>
      <c r="O30" s="241" t="str">
        <f>O24</f>
        <v>Dec 31, 2015</v>
      </c>
      <c r="P30" s="241" t="str">
        <f>P24</f>
        <v>Dec 31, 2016</v>
      </c>
      <c r="Q30" s="241" t="str">
        <f>Q24</f>
        <v>Dec 31, 2017</v>
      </c>
      <c r="R30" s="242" t="str">
        <f>R24</f>
        <v>Dec 31, 2018</v>
      </c>
      <c r="S30" s="65"/>
      <c r="T30" s="5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spans="1:32" ht="5.25" customHeight="1" x14ac:dyDescent="0.2">
      <c r="A31" s="34"/>
      <c r="C31" s="66"/>
      <c r="D31" s="66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65"/>
      <c r="S31" s="65"/>
      <c r="T31" s="5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spans="1:32" ht="13.5" thickBot="1" x14ac:dyDescent="0.25">
      <c r="A32" s="34"/>
      <c r="C32" s="66"/>
      <c r="D32" s="66"/>
      <c r="E32" s="228" t="s">
        <v>56</v>
      </c>
      <c r="F32" s="249"/>
      <c r="G32" s="249"/>
      <c r="H32" s="249"/>
      <c r="I32" s="516" t="str">
        <f>K27</f>
        <v>3-yr rolling avg</v>
      </c>
      <c r="J32" s="517"/>
      <c r="K32" s="269"/>
      <c r="L32" s="269"/>
      <c r="M32" s="270" t="s">
        <v>35</v>
      </c>
      <c r="N32" s="245">
        <v>0</v>
      </c>
      <c r="O32" s="245">
        <f t="shared" ref="O32:P34" si="2">N32</f>
        <v>0</v>
      </c>
      <c r="P32" s="245">
        <f t="shared" si="2"/>
        <v>0</v>
      </c>
      <c r="Q32" s="247">
        <f t="shared" ref="Q32:R34" si="3">P32</f>
        <v>0</v>
      </c>
      <c r="R32" s="248">
        <f t="shared" si="3"/>
        <v>0</v>
      </c>
      <c r="S32" s="65"/>
      <c r="T32" s="5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1:32" ht="13.5" thickBot="1" x14ac:dyDescent="0.25">
      <c r="A33" s="34"/>
      <c r="C33" s="66"/>
      <c r="D33" s="66"/>
      <c r="E33" s="228" t="s">
        <v>57</v>
      </c>
      <c r="F33" s="249"/>
      <c r="G33" s="249"/>
      <c r="H33" s="249"/>
      <c r="I33" s="249"/>
      <c r="J33" s="249"/>
      <c r="K33" s="249"/>
      <c r="L33" s="249"/>
      <c r="M33" s="270" t="s">
        <v>35</v>
      </c>
      <c r="N33" s="245">
        <v>0</v>
      </c>
      <c r="O33" s="245">
        <f t="shared" si="2"/>
        <v>0</v>
      </c>
      <c r="P33" s="245">
        <f t="shared" si="2"/>
        <v>0</v>
      </c>
      <c r="Q33" s="247">
        <f t="shared" si="3"/>
        <v>0</v>
      </c>
      <c r="R33" s="248">
        <f t="shared" si="3"/>
        <v>0</v>
      </c>
      <c r="S33" s="65"/>
      <c r="T33" s="5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spans="1:32" x14ac:dyDescent="0.2">
      <c r="A34" s="34"/>
      <c r="C34" s="66"/>
      <c r="D34" s="66"/>
      <c r="E34" s="228" t="s">
        <v>114</v>
      </c>
      <c r="F34" s="249"/>
      <c r="G34" s="249"/>
      <c r="H34" s="249"/>
      <c r="I34" s="516" t="str">
        <f>I32</f>
        <v>3-yr rolling avg</v>
      </c>
      <c r="J34" s="517"/>
      <c r="K34" s="269"/>
      <c r="L34" s="269"/>
      <c r="M34" s="271" t="s">
        <v>35</v>
      </c>
      <c r="N34" s="272">
        <v>0</v>
      </c>
      <c r="O34" s="272">
        <f t="shared" si="2"/>
        <v>0</v>
      </c>
      <c r="P34" s="272">
        <f t="shared" si="2"/>
        <v>0</v>
      </c>
      <c r="Q34" s="273">
        <f t="shared" si="3"/>
        <v>0</v>
      </c>
      <c r="R34" s="274">
        <f t="shared" si="3"/>
        <v>0</v>
      </c>
      <c r="S34" s="65"/>
      <c r="T34" s="5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spans="1:32" ht="8.25" customHeight="1" x14ac:dyDescent="0.2">
      <c r="A35" s="34"/>
      <c r="C35" s="66"/>
      <c r="D35" s="275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65"/>
      <c r="S35" s="65"/>
      <c r="T35" s="5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spans="1:32" ht="13.5" thickBot="1" x14ac:dyDescent="0.25">
      <c r="A36" s="34"/>
      <c r="C36" s="66"/>
      <c r="D36" s="66"/>
      <c r="E36" s="228" t="s">
        <v>38</v>
      </c>
      <c r="F36" s="249"/>
      <c r="G36" s="249"/>
      <c r="H36" s="249"/>
      <c r="I36" s="249"/>
      <c r="J36" s="249"/>
      <c r="K36" s="276"/>
      <c r="L36" s="276"/>
      <c r="M36" s="277">
        <f>Step1_Historical!L27</f>
        <v>0</v>
      </c>
      <c r="N36" s="278">
        <f>M44</f>
        <v>0</v>
      </c>
      <c r="O36" s="278">
        <f>N44</f>
        <v>0</v>
      </c>
      <c r="P36" s="279">
        <f>O44</f>
        <v>0</v>
      </c>
      <c r="Q36" s="279">
        <f>P44</f>
        <v>0</v>
      </c>
      <c r="R36" s="280">
        <f>Q44</f>
        <v>0</v>
      </c>
      <c r="S36" s="65"/>
      <c r="T36" s="5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ht="13.5" hidden="1" outlineLevel="1" thickBot="1" x14ac:dyDescent="0.25">
      <c r="A37" s="34"/>
      <c r="C37" s="66"/>
      <c r="D37" s="66"/>
      <c r="E37" s="281" t="s">
        <v>151</v>
      </c>
      <c r="F37" s="249"/>
      <c r="G37" s="249"/>
      <c r="H37" s="249"/>
      <c r="I37" s="249"/>
      <c r="J37" s="249"/>
      <c r="K37" s="276"/>
      <c r="L37" s="276"/>
      <c r="M37" s="270" t="s">
        <v>35</v>
      </c>
      <c r="N37" s="282">
        <f>N32*(IF($I32=$D$502,N$502,IF($I32=$D$503,N$503,IF($I32=$D$504,N$504,IF($I32=$D$505,N$505,IF($I32=$D$506,N$506,"NA"))))))</f>
        <v>0</v>
      </c>
      <c r="O37" s="282">
        <f>O32*(IF($I32=$D$502,O$502,IF($I32=$D$503,O$503,IF($I32=$D$504,O$504,IF($I32=$D$505,O$505,IF($I32=$D$506,O$506,"NA"))))))</f>
        <v>0</v>
      </c>
      <c r="P37" s="282">
        <f>P32*(IF($I32=$D$502,P$502,IF($I32=$D$503,P$503,IF($I32=$D$504,P$504,IF($I32=$D$505,P$505,IF($I32=$D$506,P$506,"NA"))))))</f>
        <v>0</v>
      </c>
      <c r="Q37" s="283">
        <f>Q32*(IF($I32=$D$502,Q$502,IF($I32=$D$503,Q$503,IF($I32=$D$504,Q$504,IF($I32=$D$505,Q$505,IF($I32=$D$506,Q$506,"NA"))))))</f>
        <v>0</v>
      </c>
      <c r="R37" s="284">
        <f>R32*(IF($I32=$D$502,R$502,IF($I32=$D$503,R$503,IF($I32=$D$504,R$504,IF($I32=$D$505,R$505,IF($I32=$D$506,R$506,"NA"))))))</f>
        <v>0</v>
      </c>
      <c r="S37" s="65"/>
      <c r="T37" s="5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13.5" hidden="1" outlineLevel="1" thickBot="1" x14ac:dyDescent="0.25">
      <c r="A38" s="34"/>
      <c r="C38" s="66"/>
      <c r="D38" s="66"/>
      <c r="E38" s="281" t="s">
        <v>152</v>
      </c>
      <c r="F38" s="249"/>
      <c r="G38" s="249"/>
      <c r="H38" s="249"/>
      <c r="I38" s="249"/>
      <c r="J38" s="249"/>
      <c r="K38" s="285"/>
      <c r="L38" s="285"/>
      <c r="M38" s="270" t="s">
        <v>35</v>
      </c>
      <c r="N38" s="282">
        <f>N33*N36</f>
        <v>0</v>
      </c>
      <c r="O38" s="282">
        <f>O33*O36</f>
        <v>0</v>
      </c>
      <c r="P38" s="282">
        <f>P33*P36</f>
        <v>0</v>
      </c>
      <c r="Q38" s="282">
        <f>Q33*Q36</f>
        <v>0</v>
      </c>
      <c r="R38" s="284">
        <f>R33*R36</f>
        <v>0</v>
      </c>
      <c r="S38" s="65"/>
      <c r="T38" s="5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ht="13.5" hidden="1" outlineLevel="1" thickBot="1" x14ac:dyDescent="0.25">
      <c r="A39" s="34"/>
      <c r="C39" s="66"/>
      <c r="D39" s="66"/>
      <c r="E39" s="281" t="s">
        <v>153</v>
      </c>
      <c r="F39" s="249"/>
      <c r="G39" s="249"/>
      <c r="H39" s="249"/>
      <c r="I39" s="249"/>
      <c r="J39" s="249"/>
      <c r="K39" s="276"/>
      <c r="L39" s="276"/>
      <c r="M39" s="286" t="s">
        <v>35</v>
      </c>
      <c r="N39" s="282">
        <f>N34*(IF($I34=$D$502,N$502,IF($I34=$D$503,N$503,IF($I34=$D$504,N$504,IF($I34=$D$505,N$505,IF($I34=$D$506,N$506,"NA"))))))</f>
        <v>0</v>
      </c>
      <c r="O39" s="282">
        <f>O34*(IF($I34=$D$502,O$502,IF($I34=$D$503,O$503,IF($I34=$D$504,O$504,IF($I34=$D$505,O$505,IF($I34=$D$506,O$506,"NA"))))))</f>
        <v>0</v>
      </c>
      <c r="P39" s="283">
        <f>P34*(IF($I34=$D$502,P$502,IF($I34=$D$503,P$503,IF($I34=$D$504,P$504,IF($I34=$D$505,P$505,IF($I34=$D$506,P$506,"NA"))))))</f>
        <v>0</v>
      </c>
      <c r="Q39" s="283">
        <f>Q34*(IF($I34=$D$502,Q$502,IF($I34=$D$503,Q$503,IF($I34=$D$504,Q$504,IF($I34=$D$505,Q$505,IF($I34=$D$506,Q$506,"NA"))))))</f>
        <v>0</v>
      </c>
      <c r="R39" s="284">
        <f>R34*(IF($I34=$D$502,R$502,IF($I34=$D$503,R$503,IF($I34=$D$504,R$504,IF($I34=$D$505,R$505,IF($I34=$D$506,R$506,"NA"))))))</f>
        <v>0</v>
      </c>
      <c r="S39" s="65"/>
      <c r="T39" s="5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ht="13.5" hidden="1" outlineLevel="2" thickBot="1" x14ac:dyDescent="0.25">
      <c r="A40" s="34"/>
      <c r="C40" s="66"/>
      <c r="D40" s="66"/>
      <c r="E40" s="364" t="s">
        <v>154</v>
      </c>
      <c r="F40" s="249"/>
      <c r="G40" s="249"/>
      <c r="H40" s="249"/>
      <c r="I40" s="249"/>
      <c r="J40" s="249"/>
      <c r="K40" s="276"/>
      <c r="L40" s="276"/>
      <c r="M40" s="286" t="s">
        <v>35</v>
      </c>
      <c r="N40" s="282">
        <f>N36*N$26*(1-$K$28)</f>
        <v>0</v>
      </c>
      <c r="O40" s="282">
        <f>O36*O$26*(1-$K$28)</f>
        <v>0</v>
      </c>
      <c r="P40" s="282">
        <f>P36*P$26*(1-$K$28)</f>
        <v>0</v>
      </c>
      <c r="Q40" s="282">
        <f>Q36*Q$26*(1-$K$28)</f>
        <v>0</v>
      </c>
      <c r="R40" s="284">
        <f>R36*R$26*(1-$K$28)</f>
        <v>0</v>
      </c>
      <c r="S40" s="65"/>
      <c r="T40" s="5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ht="13.5" hidden="1" outlineLevel="2" thickBot="1" x14ac:dyDescent="0.25">
      <c r="A41" s="34"/>
      <c r="C41" s="66"/>
      <c r="D41" s="66"/>
      <c r="E41" s="364" t="s">
        <v>155</v>
      </c>
      <c r="F41" s="249"/>
      <c r="G41" s="249"/>
      <c r="H41" s="249"/>
      <c r="I41" s="249"/>
      <c r="J41" s="249"/>
      <c r="K41" s="276"/>
      <c r="L41" s="276"/>
      <c r="M41" s="286" t="s">
        <v>35</v>
      </c>
      <c r="N41" s="282">
        <f>N$27*(IF($K$27=$D$502,N$502,IF($K$27=$D$503,N$503,IF($K$27=$D$504,N$504,IF($K$27=$D$505,N$505,IF($K$27=$D$506,N$506,"NA"))))))</f>
        <v>0</v>
      </c>
      <c r="O41" s="282">
        <f>O$27*(IF($K$27=$D$502,O$502,IF($K$27=$D$503,O$503,IF($K$27=$D$504,O$504,IF($K$27=$D$505,O$505,IF($K$27=$D$506,O$506,"NA"))))))</f>
        <v>0</v>
      </c>
      <c r="P41" s="283">
        <f>P$27*(IF($K$27=$D$502,P$502,IF($K$27=$D$503,P$503,IF($K$27=$D$504,P$504,IF($K$27=$D$505,P$505,IF($K$27=$D$506,P$506,"NA"))))))</f>
        <v>0</v>
      </c>
      <c r="Q41" s="283">
        <f>Q$27*(IF($K$27=$D$502,Q$502,IF($K$27=$D$503,Q$503,IF($K$27=$D$504,Q$504,IF($K$27=$D$505,Q$505,IF($K$27=$D$506,Q$506,"NA"))))))</f>
        <v>0</v>
      </c>
      <c r="R41" s="284">
        <f>R$27*(IF($K$27=$D$502,R$502,IF($K$27=$D$503,R$503,IF($K$27=$D$504,R$504,IF($K$27=$D$505,R$505,IF($K$27=$D$506,R$506,"NA"))))))</f>
        <v>0</v>
      </c>
      <c r="S41" s="65"/>
      <c r="T41" s="5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3.5" hidden="1" outlineLevel="2" thickBot="1" x14ac:dyDescent="0.25">
      <c r="A42" s="34"/>
      <c r="C42" s="66"/>
      <c r="D42" s="66"/>
      <c r="E42" s="364" t="s">
        <v>156</v>
      </c>
      <c r="F42" s="249"/>
      <c r="G42" s="249"/>
      <c r="H42" s="249"/>
      <c r="I42" s="249"/>
      <c r="J42" s="249"/>
      <c r="K42" s="276"/>
      <c r="L42" s="276"/>
      <c r="M42" s="286" t="s">
        <v>35</v>
      </c>
      <c r="N42" s="282">
        <f>IF($H$28=$G$479,N36*$K$28*N$28,0)</f>
        <v>0</v>
      </c>
      <c r="O42" s="282">
        <f>IF($H$28=$G$479,O36*$K$28*O$28,0)</f>
        <v>0</v>
      </c>
      <c r="P42" s="283">
        <f>IF($H$28=$G$479,P36*$K$28*P$28,0)</f>
        <v>0</v>
      </c>
      <c r="Q42" s="283">
        <f>IF($H$28=$G$479,Q36*$K$28*Q$28,0)</f>
        <v>0</v>
      </c>
      <c r="R42" s="284">
        <f>IF($H$28=$G$479,R36*$K$28*R$28,0)</f>
        <v>0</v>
      </c>
      <c r="S42" s="65"/>
      <c r="T42" s="5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13.5" hidden="1" outlineLevel="1" thickBot="1" x14ac:dyDescent="0.25">
      <c r="A43" s="34"/>
      <c r="C43" s="66"/>
      <c r="D43" s="66"/>
      <c r="E43" s="281" t="s">
        <v>157</v>
      </c>
      <c r="F43" s="249"/>
      <c r="G43" s="249"/>
      <c r="H43" s="249"/>
      <c r="I43" s="249"/>
      <c r="J43" s="249"/>
      <c r="K43" s="276"/>
      <c r="L43" s="276"/>
      <c r="M43" s="286" t="s">
        <v>35</v>
      </c>
      <c r="N43" s="282">
        <f>N40-N41+N42</f>
        <v>0</v>
      </c>
      <c r="O43" s="282">
        <f>O40-O41+O42</f>
        <v>0</v>
      </c>
      <c r="P43" s="282">
        <f>P40-P41+P42</f>
        <v>0</v>
      </c>
      <c r="Q43" s="282">
        <f>Q40-Q41+Q42</f>
        <v>0</v>
      </c>
      <c r="R43" s="284">
        <f>R40-R41+R42</f>
        <v>0</v>
      </c>
      <c r="S43" s="65"/>
      <c r="T43" s="5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ht="13.5" collapsed="1" thickBot="1" x14ac:dyDescent="0.25">
      <c r="A44" s="34"/>
      <c r="C44" s="66"/>
      <c r="D44" s="67"/>
      <c r="E44" s="256" t="s">
        <v>37</v>
      </c>
      <c r="F44" s="236"/>
      <c r="G44" s="236"/>
      <c r="H44" s="236"/>
      <c r="I44" s="236"/>
      <c r="J44" s="236"/>
      <c r="K44" s="287"/>
      <c r="L44" s="287"/>
      <c r="M44" s="288">
        <f>Step1_Historical!M27</f>
        <v>0</v>
      </c>
      <c r="N44" s="289">
        <f>N36-N37+N38-N39+N43</f>
        <v>0</v>
      </c>
      <c r="O44" s="289">
        <f>O36-O37+O38-O39+O43</f>
        <v>0</v>
      </c>
      <c r="P44" s="289">
        <f>P36-P37+P38-P39+P43</f>
        <v>0</v>
      </c>
      <c r="Q44" s="289">
        <f>Q36-Q37+Q38-Q39+Q43</f>
        <v>0</v>
      </c>
      <c r="R44" s="291">
        <f>R36-R37+R38-R39+R43</f>
        <v>0</v>
      </c>
      <c r="S44" s="65"/>
      <c r="T44" s="5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spans="1:32" ht="13.5" thickBot="1" x14ac:dyDescent="0.25">
      <c r="A45" s="34"/>
      <c r="C45" s="66"/>
      <c r="D45" s="292"/>
      <c r="E45" s="293"/>
      <c r="F45" s="292"/>
      <c r="G45" s="292"/>
      <c r="H45" s="292"/>
      <c r="I45" s="292"/>
      <c r="J45" s="292"/>
      <c r="K45" s="294"/>
      <c r="L45" s="294"/>
      <c r="M45" s="295"/>
      <c r="N45" s="295"/>
      <c r="O45" s="295"/>
      <c r="P45" s="295"/>
      <c r="Q45" s="295"/>
      <c r="R45" s="295"/>
      <c r="S45" s="65"/>
      <c r="T45" s="5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ht="15" x14ac:dyDescent="0.2">
      <c r="A46" s="34"/>
      <c r="C46" s="66"/>
      <c r="D46" s="267" t="str">
        <f>"DAF: "&amp;Step1_Historical!E28</f>
        <v>DAF: DAF Category 2</v>
      </c>
      <c r="E46" s="239"/>
      <c r="F46" s="239"/>
      <c r="G46" s="239"/>
      <c r="H46" s="239"/>
      <c r="I46" s="239"/>
      <c r="J46" s="239"/>
      <c r="K46" s="268"/>
      <c r="L46" s="268"/>
      <c r="M46" s="241" t="str">
        <f t="shared" ref="M46:R46" si="4">M30</f>
        <v>Dec 31, 2013</v>
      </c>
      <c r="N46" s="241" t="str">
        <f t="shared" si="4"/>
        <v>Dec 31, 2014</v>
      </c>
      <c r="O46" s="241" t="str">
        <f t="shared" si="4"/>
        <v>Dec 31, 2015</v>
      </c>
      <c r="P46" s="241" t="str">
        <f t="shared" si="4"/>
        <v>Dec 31, 2016</v>
      </c>
      <c r="Q46" s="241" t="str">
        <f t="shared" si="4"/>
        <v>Dec 31, 2017</v>
      </c>
      <c r="R46" s="242" t="str">
        <f t="shared" si="4"/>
        <v>Dec 31, 2018</v>
      </c>
      <c r="S46" s="65"/>
      <c r="T46" s="5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ht="5.25" customHeight="1" x14ac:dyDescent="0.2">
      <c r="A47" s="34"/>
      <c r="C47" s="66"/>
      <c r="D47" s="66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65"/>
      <c r="S47" s="65"/>
      <c r="T47" s="5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ht="13.5" thickBot="1" x14ac:dyDescent="0.25">
      <c r="A48" s="34"/>
      <c r="C48" s="66"/>
      <c r="D48" s="66"/>
      <c r="E48" s="228" t="s">
        <v>56</v>
      </c>
      <c r="F48" s="249"/>
      <c r="G48" s="249"/>
      <c r="H48" s="249"/>
      <c r="I48" s="516" t="str">
        <f>I32</f>
        <v>3-yr rolling avg</v>
      </c>
      <c r="J48" s="517"/>
      <c r="K48" s="269"/>
      <c r="L48" s="269"/>
      <c r="M48" s="270" t="s">
        <v>35</v>
      </c>
      <c r="N48" s="245">
        <f t="shared" ref="N48:P50" si="5">N32</f>
        <v>0</v>
      </c>
      <c r="O48" s="245">
        <f t="shared" si="5"/>
        <v>0</v>
      </c>
      <c r="P48" s="245">
        <f t="shared" si="5"/>
        <v>0</v>
      </c>
      <c r="Q48" s="247">
        <f t="shared" ref="Q48:R50" si="6">P48</f>
        <v>0</v>
      </c>
      <c r="R48" s="248">
        <f t="shared" si="6"/>
        <v>0</v>
      </c>
      <c r="S48" s="65"/>
      <c r="T48" s="5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spans="1:32" ht="13.5" thickBot="1" x14ac:dyDescent="0.25">
      <c r="A49" s="34"/>
      <c r="C49" s="66"/>
      <c r="D49" s="66"/>
      <c r="E49" s="228" t="s">
        <v>57</v>
      </c>
      <c r="F49" s="249"/>
      <c r="G49" s="249"/>
      <c r="H49" s="249"/>
      <c r="I49" s="249"/>
      <c r="J49" s="249"/>
      <c r="K49" s="249"/>
      <c r="L49" s="249"/>
      <c r="M49" s="270" t="s">
        <v>35</v>
      </c>
      <c r="N49" s="245">
        <f t="shared" si="5"/>
        <v>0</v>
      </c>
      <c r="O49" s="245">
        <f t="shared" si="5"/>
        <v>0</v>
      </c>
      <c r="P49" s="245">
        <f t="shared" si="5"/>
        <v>0</v>
      </c>
      <c r="Q49" s="247">
        <f t="shared" si="6"/>
        <v>0</v>
      </c>
      <c r="R49" s="248">
        <f t="shared" si="6"/>
        <v>0</v>
      </c>
      <c r="S49" s="65"/>
      <c r="T49" s="5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spans="1:32" x14ac:dyDescent="0.2">
      <c r="A50" s="34"/>
      <c r="C50" s="66"/>
      <c r="D50" s="66"/>
      <c r="E50" s="228" t="s">
        <v>114</v>
      </c>
      <c r="F50" s="249"/>
      <c r="G50" s="249"/>
      <c r="H50" s="249"/>
      <c r="I50" s="516" t="str">
        <f>I34</f>
        <v>3-yr rolling avg</v>
      </c>
      <c r="J50" s="517"/>
      <c r="K50" s="269"/>
      <c r="L50" s="269"/>
      <c r="M50" s="271" t="s">
        <v>35</v>
      </c>
      <c r="N50" s="272">
        <f t="shared" si="5"/>
        <v>0</v>
      </c>
      <c r="O50" s="272">
        <f t="shared" si="5"/>
        <v>0</v>
      </c>
      <c r="P50" s="272">
        <f t="shared" si="5"/>
        <v>0</v>
      </c>
      <c r="Q50" s="273">
        <f t="shared" si="6"/>
        <v>0</v>
      </c>
      <c r="R50" s="274">
        <f t="shared" si="6"/>
        <v>0</v>
      </c>
      <c r="S50" s="65"/>
      <c r="T50" s="5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spans="1:32" ht="8.25" customHeight="1" x14ac:dyDescent="0.2">
      <c r="A51" s="34"/>
      <c r="C51" s="66"/>
      <c r="D51" s="275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65"/>
      <c r="S51" s="65"/>
      <c r="T51" s="5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  <row r="52" spans="1:32" ht="13.5" thickBot="1" x14ac:dyDescent="0.25">
      <c r="A52" s="34"/>
      <c r="C52" s="66"/>
      <c r="D52" s="66"/>
      <c r="E52" s="228" t="s">
        <v>38</v>
      </c>
      <c r="F52" s="249"/>
      <c r="G52" s="249"/>
      <c r="H52" s="249"/>
      <c r="I52" s="249"/>
      <c r="J52" s="249"/>
      <c r="K52" s="276"/>
      <c r="L52" s="276"/>
      <c r="M52" s="277">
        <f>Step1_Historical!L28</f>
        <v>0</v>
      </c>
      <c r="N52" s="278">
        <f>M60</f>
        <v>0</v>
      </c>
      <c r="O52" s="278">
        <f>N60</f>
        <v>0</v>
      </c>
      <c r="P52" s="279">
        <f>O60</f>
        <v>0</v>
      </c>
      <c r="Q52" s="279">
        <f>P60</f>
        <v>0</v>
      </c>
      <c r="R52" s="280">
        <f>Q60</f>
        <v>0</v>
      </c>
      <c r="S52" s="65"/>
      <c r="T52" s="5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</row>
    <row r="53" spans="1:32" ht="13.5" hidden="1" outlineLevel="1" thickBot="1" x14ac:dyDescent="0.25">
      <c r="A53" s="34"/>
      <c r="C53" s="66"/>
      <c r="D53" s="66"/>
      <c r="E53" s="281" t="s">
        <v>151</v>
      </c>
      <c r="F53" s="249"/>
      <c r="G53" s="249"/>
      <c r="H53" s="249"/>
      <c r="I53" s="249"/>
      <c r="J53" s="249"/>
      <c r="K53" s="276"/>
      <c r="L53" s="276"/>
      <c r="M53" s="270" t="s">
        <v>35</v>
      </c>
      <c r="N53" s="282">
        <f>N48*(IF($I48=$D$512,N$512,IF($I48=$D$513,N$513,IF($I48=$D$514,N$514,IF($I48=$D$515,N$515,IF($I48=$D$516,N$516,"NA"))))))</f>
        <v>0</v>
      </c>
      <c r="O53" s="282">
        <f>O48*(IF($I48=$D$512,O$512,IF($I48=$D$513,O$513,IF($I48=$D$514,O$514,IF($I48=$D$515,O$515,IF($I48=$D$516,O$516,"NA"))))))</f>
        <v>0</v>
      </c>
      <c r="P53" s="282">
        <f>P48*(IF($I48=$D$512,P$512,IF($I48=$D$513,P$513,IF($I48=$D$514,P$514,IF($I48=$D$515,P$515,IF($I48=$D$516,P$516,"NA"))))))</f>
        <v>0</v>
      </c>
      <c r="Q53" s="282">
        <f>Q48*(IF($I48=$D$512,Q$512,IF($I48=$D$513,Q$513,IF($I48=$D$514,Q$514,IF($I48=$D$515,Q$515,IF($I48=$D$516,Q$516,"NA"))))))</f>
        <v>0</v>
      </c>
      <c r="R53" s="284">
        <f>R48*(IF($I48=$D$512,R$512,IF($I48=$D$513,R$513,IF($I48=$D$514,R$514,IF($I48=$D$515,R$515,IF($I48=$D$516,R$516,"NA"))))))</f>
        <v>0</v>
      </c>
      <c r="S53" s="65"/>
      <c r="T53" s="5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</row>
    <row r="54" spans="1:32" ht="13.5" hidden="1" outlineLevel="1" thickBot="1" x14ac:dyDescent="0.25">
      <c r="A54" s="34"/>
      <c r="C54" s="66"/>
      <c r="D54" s="66"/>
      <c r="E54" s="281" t="s">
        <v>152</v>
      </c>
      <c r="F54" s="249"/>
      <c r="G54" s="249"/>
      <c r="H54" s="249"/>
      <c r="I54" s="249"/>
      <c r="J54" s="249"/>
      <c r="K54" s="285"/>
      <c r="L54" s="285"/>
      <c r="M54" s="270" t="s">
        <v>35</v>
      </c>
      <c r="N54" s="282">
        <f>N49*N52</f>
        <v>0</v>
      </c>
      <c r="O54" s="282">
        <f>O49*O52</f>
        <v>0</v>
      </c>
      <c r="P54" s="282">
        <f>P49*P52</f>
        <v>0</v>
      </c>
      <c r="Q54" s="282">
        <f>Q49*Q52</f>
        <v>0</v>
      </c>
      <c r="R54" s="284">
        <f>R49*R52</f>
        <v>0</v>
      </c>
      <c r="S54" s="65"/>
      <c r="T54" s="5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spans="1:32" ht="13.5" hidden="1" outlineLevel="1" thickBot="1" x14ac:dyDescent="0.25">
      <c r="A55" s="34"/>
      <c r="C55" s="66"/>
      <c r="D55" s="66"/>
      <c r="E55" s="281" t="s">
        <v>153</v>
      </c>
      <c r="F55" s="249"/>
      <c r="G55" s="249"/>
      <c r="H55" s="249"/>
      <c r="I55" s="249"/>
      <c r="J55" s="249"/>
      <c r="K55" s="276"/>
      <c r="L55" s="276"/>
      <c r="M55" s="286" t="s">
        <v>35</v>
      </c>
      <c r="N55" s="282">
        <f>N50*(IF($I50=$D$512,N$512,IF($I50=$D$513,N$513,IF($I50=$D$514,N$514,IF($I50=$D$515,N$515,IF($I50=$D$516,N$516,"NA"))))))</f>
        <v>0</v>
      </c>
      <c r="O55" s="282">
        <f>O50*(IF($I50=$D$512,O$512,IF($I50=$D$513,O$513,IF($I50=$D$514,O$514,IF($I50=$D$515,O$515,IF($I50=$D$516,O$516,"NA"))))))</f>
        <v>0</v>
      </c>
      <c r="P55" s="283">
        <f>P50*(IF($I50=$D$512,P$512,IF($I50=$D$513,P$513,IF($I50=$D$514,P$514,IF($I50=$D$515,P$515,IF($I50=$D$516,P$516,"NA"))))))</f>
        <v>0</v>
      </c>
      <c r="Q55" s="283">
        <f>Q50*(IF($I50=$D$512,Q$512,IF($I50=$D$513,Q$513,IF($I50=$D$514,Q$514,IF($I50=$D$515,Q$515,IF($I50=$D$516,Q$516,"NA"))))))</f>
        <v>0</v>
      </c>
      <c r="R55" s="284">
        <f>R50*(IF($I50=$D$512,R$512,IF($I50=$D$513,R$513,IF($I50=$D$514,R$514,IF($I50=$D$515,R$515,IF($I50=$D$516,R$516,"NA"))))))</f>
        <v>0</v>
      </c>
      <c r="S55" s="65"/>
      <c r="T55" s="5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</row>
    <row r="56" spans="1:32" ht="13.5" hidden="1" outlineLevel="2" thickBot="1" x14ac:dyDescent="0.25">
      <c r="A56" s="34"/>
      <c r="C56" s="66"/>
      <c r="D56" s="66"/>
      <c r="E56" s="364" t="s">
        <v>154</v>
      </c>
      <c r="F56" s="249"/>
      <c r="G56" s="249"/>
      <c r="H56" s="249"/>
      <c r="I56" s="249"/>
      <c r="J56" s="249"/>
      <c r="K56" s="276"/>
      <c r="L56" s="276"/>
      <c r="M56" s="286" t="s">
        <v>35</v>
      </c>
      <c r="N56" s="282">
        <f>N52*N$26*(1-$K$28)</f>
        <v>0</v>
      </c>
      <c r="O56" s="282">
        <f>O52*O$26*(1-$K$28)</f>
        <v>0</v>
      </c>
      <c r="P56" s="282">
        <f>P52*P$26*(1-$K$28)</f>
        <v>0</v>
      </c>
      <c r="Q56" s="282">
        <f>Q52*Q$26*(1-$K$28)</f>
        <v>0</v>
      </c>
      <c r="R56" s="284">
        <f>R52*R$26*(1-$K$28)</f>
        <v>0</v>
      </c>
      <c r="S56" s="65"/>
      <c r="T56" s="5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spans="1:32" ht="13.5" hidden="1" outlineLevel="2" thickBot="1" x14ac:dyDescent="0.25">
      <c r="A57" s="34"/>
      <c r="C57" s="66"/>
      <c r="D57" s="66"/>
      <c r="E57" s="364" t="s">
        <v>155</v>
      </c>
      <c r="F57" s="249"/>
      <c r="G57" s="249"/>
      <c r="H57" s="249"/>
      <c r="I57" s="249"/>
      <c r="J57" s="249"/>
      <c r="K57" s="276"/>
      <c r="L57" s="276"/>
      <c r="M57" s="286" t="s">
        <v>35</v>
      </c>
      <c r="N57" s="282">
        <f>N$27*(IF($K$27=$D$512,N$512,IF($K$27=$D$513,N$513,IF($K$27=$D$514,N$514,IF($K$27=$D$515,N$515,IF($K$27=$D$516,N$516,"NA"))))))</f>
        <v>0</v>
      </c>
      <c r="O57" s="282">
        <f>O$27*(IF($K$27=$D$512,O$512,IF($K$27=$D$513,O$513,IF($K$27=$D$514,O$514,IF($K$27=$D$515,O$515,IF($K$27=$D$516,O$516,"NA"))))))</f>
        <v>0</v>
      </c>
      <c r="P57" s="283">
        <f>P$27*(IF($K$27=$D$512,P$512,IF($K$27=$D$513,P$513,IF($K$27=$D$514,P$514,IF($K$27=$D$515,P$515,IF($K$27=$D$516,P$516,"NA"))))))</f>
        <v>0</v>
      </c>
      <c r="Q57" s="283">
        <f>Q$27*(IF($K$27=$D$512,Q$512,IF($K$27=$D$513,Q$513,IF($K$27=$D$514,Q$514,IF($K$27=$D$515,Q$515,IF($K$27=$D$516,Q$516,"NA"))))))</f>
        <v>0</v>
      </c>
      <c r="R57" s="284">
        <f>R$27*(IF($K$27=$D$512,R$512,IF($K$27=$D$513,R$513,IF($K$27=$D$514,R$514,IF($K$27=$D$515,R$515,IF($K$27=$D$516,R$516,"NA"))))))</f>
        <v>0</v>
      </c>
      <c r="S57" s="65"/>
      <c r="T57" s="5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spans="1:32" ht="13.5" hidden="1" outlineLevel="2" thickBot="1" x14ac:dyDescent="0.25">
      <c r="A58" s="34"/>
      <c r="C58" s="66"/>
      <c r="D58" s="66"/>
      <c r="E58" s="364" t="s">
        <v>156</v>
      </c>
      <c r="F58" s="249"/>
      <c r="G58" s="249"/>
      <c r="H58" s="249"/>
      <c r="I58" s="249"/>
      <c r="J58" s="249"/>
      <c r="K58" s="276"/>
      <c r="L58" s="276"/>
      <c r="M58" s="286" t="s">
        <v>35</v>
      </c>
      <c r="N58" s="282">
        <f>IF($H$28=$G$479,N52*$K$28*N$28,0)</f>
        <v>0</v>
      </c>
      <c r="O58" s="282">
        <f>IF($H$28=$G$479,O52*$K$28*O$28,0)</f>
        <v>0</v>
      </c>
      <c r="P58" s="283">
        <f>IF($H$28=$G$479,P52*$K$28*P$28,0)</f>
        <v>0</v>
      </c>
      <c r="Q58" s="283">
        <f>IF($H$28=$G$479,Q52*$K$28*Q$28,0)</f>
        <v>0</v>
      </c>
      <c r="R58" s="284">
        <f>IF($H$28=$G$479,R52*$K$28*R$28,0)</f>
        <v>0</v>
      </c>
      <c r="S58" s="65"/>
      <c r="T58" s="5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</row>
    <row r="59" spans="1:32" ht="13.5" hidden="1" outlineLevel="1" thickBot="1" x14ac:dyDescent="0.25">
      <c r="A59" s="34"/>
      <c r="C59" s="66"/>
      <c r="D59" s="66"/>
      <c r="E59" s="281" t="s">
        <v>157</v>
      </c>
      <c r="F59" s="249"/>
      <c r="G59" s="249"/>
      <c r="H59" s="249"/>
      <c r="I59" s="249"/>
      <c r="J59" s="249"/>
      <c r="K59" s="276"/>
      <c r="L59" s="276"/>
      <c r="M59" s="286" t="s">
        <v>35</v>
      </c>
      <c r="N59" s="282">
        <f>N56-N57+N58</f>
        <v>0</v>
      </c>
      <c r="O59" s="282">
        <f>O56-O57+O58</f>
        <v>0</v>
      </c>
      <c r="P59" s="282">
        <f>P56-P57+P58</f>
        <v>0</v>
      </c>
      <c r="Q59" s="282">
        <f>Q56-Q57+Q58</f>
        <v>0</v>
      </c>
      <c r="R59" s="284">
        <f>R56-R57+R58</f>
        <v>0</v>
      </c>
      <c r="S59" s="65"/>
      <c r="T59" s="5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spans="1:32" ht="13.5" collapsed="1" thickBot="1" x14ac:dyDescent="0.25">
      <c r="A60" s="34"/>
      <c r="C60" s="66"/>
      <c r="D60" s="67"/>
      <c r="E60" s="256" t="s">
        <v>37</v>
      </c>
      <c r="F60" s="236"/>
      <c r="G60" s="236"/>
      <c r="H60" s="236"/>
      <c r="I60" s="236"/>
      <c r="J60" s="236"/>
      <c r="K60" s="287"/>
      <c r="L60" s="287"/>
      <c r="M60" s="288">
        <f>Step1_Historical!M28</f>
        <v>0</v>
      </c>
      <c r="N60" s="289">
        <f>N52-N53+N54-N55+N59</f>
        <v>0</v>
      </c>
      <c r="O60" s="289">
        <f>O52-O53+O54-O55+O59</f>
        <v>0</v>
      </c>
      <c r="P60" s="289">
        <f>P52-P53+P54-P55+P59</f>
        <v>0</v>
      </c>
      <c r="Q60" s="289">
        <f>Q52-Q53+Q54-Q55+Q59</f>
        <v>0</v>
      </c>
      <c r="R60" s="291">
        <f>R52-R53+R54-R55+R59</f>
        <v>0</v>
      </c>
      <c r="S60" s="65"/>
      <c r="T60" s="5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</row>
    <row r="61" spans="1:32" ht="13.5" thickBot="1" x14ac:dyDescent="0.25">
      <c r="A61" s="34"/>
      <c r="C61" s="66"/>
      <c r="D61" s="249"/>
      <c r="E61" s="228"/>
      <c r="F61" s="249"/>
      <c r="G61" s="249"/>
      <c r="H61" s="249"/>
      <c r="I61" s="249"/>
      <c r="J61" s="249"/>
      <c r="K61" s="276"/>
      <c r="L61" s="276"/>
      <c r="M61" s="296"/>
      <c r="N61" s="295"/>
      <c r="O61" s="295"/>
      <c r="P61" s="295"/>
      <c r="Q61" s="295"/>
      <c r="R61" s="295"/>
      <c r="S61" s="65"/>
      <c r="T61" s="5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</row>
    <row r="62" spans="1:32" ht="15" x14ac:dyDescent="0.2">
      <c r="A62" s="34"/>
      <c r="C62" s="66"/>
      <c r="D62" s="267" t="str">
        <f>"DAF: "&amp;Step1_Historical!E29</f>
        <v>DAF: DAF Category 3</v>
      </c>
      <c r="E62" s="239"/>
      <c r="F62" s="239"/>
      <c r="G62" s="239"/>
      <c r="H62" s="239"/>
      <c r="I62" s="239"/>
      <c r="J62" s="239"/>
      <c r="K62" s="268"/>
      <c r="L62" s="268"/>
      <c r="M62" s="241" t="str">
        <f t="shared" ref="M62:R62" si="7">M46</f>
        <v>Dec 31, 2013</v>
      </c>
      <c r="N62" s="241" t="str">
        <f t="shared" si="7"/>
        <v>Dec 31, 2014</v>
      </c>
      <c r="O62" s="241" t="str">
        <f t="shared" si="7"/>
        <v>Dec 31, 2015</v>
      </c>
      <c r="P62" s="241" t="str">
        <f t="shared" si="7"/>
        <v>Dec 31, 2016</v>
      </c>
      <c r="Q62" s="241" t="str">
        <f t="shared" si="7"/>
        <v>Dec 31, 2017</v>
      </c>
      <c r="R62" s="242" t="str">
        <f t="shared" si="7"/>
        <v>Dec 31, 2018</v>
      </c>
      <c r="S62" s="65"/>
      <c r="T62" s="5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</row>
    <row r="63" spans="1:32" ht="5.25" customHeight="1" x14ac:dyDescent="0.2">
      <c r="A63" s="34"/>
      <c r="C63" s="66"/>
      <c r="D63" s="66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65"/>
      <c r="S63" s="65"/>
      <c r="T63" s="5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</row>
    <row r="64" spans="1:32" ht="13.5" thickBot="1" x14ac:dyDescent="0.25">
      <c r="A64" s="34"/>
      <c r="C64" s="66"/>
      <c r="D64" s="66"/>
      <c r="E64" s="228" t="s">
        <v>56</v>
      </c>
      <c r="F64" s="249"/>
      <c r="G64" s="249"/>
      <c r="H64" s="249"/>
      <c r="I64" s="516" t="str">
        <f>I48</f>
        <v>3-yr rolling avg</v>
      </c>
      <c r="J64" s="517"/>
      <c r="K64" s="269"/>
      <c r="L64" s="269"/>
      <c r="M64" s="270" t="s">
        <v>35</v>
      </c>
      <c r="N64" s="245">
        <f t="shared" ref="N64:P66" si="8">N48</f>
        <v>0</v>
      </c>
      <c r="O64" s="245">
        <f t="shared" si="8"/>
        <v>0</v>
      </c>
      <c r="P64" s="245">
        <f t="shared" si="8"/>
        <v>0</v>
      </c>
      <c r="Q64" s="247">
        <f t="shared" ref="Q64:R66" si="9">P64</f>
        <v>0</v>
      </c>
      <c r="R64" s="248">
        <f t="shared" si="9"/>
        <v>0</v>
      </c>
      <c r="S64" s="65"/>
      <c r="T64" s="5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</row>
    <row r="65" spans="1:32" ht="13.5" thickBot="1" x14ac:dyDescent="0.25">
      <c r="A65" s="34"/>
      <c r="C65" s="66"/>
      <c r="D65" s="66"/>
      <c r="E65" s="228" t="s">
        <v>57</v>
      </c>
      <c r="F65" s="249"/>
      <c r="G65" s="249"/>
      <c r="H65" s="249"/>
      <c r="I65" s="249"/>
      <c r="J65" s="249"/>
      <c r="K65" s="249"/>
      <c r="L65" s="249"/>
      <c r="M65" s="270" t="s">
        <v>35</v>
      </c>
      <c r="N65" s="245">
        <f t="shared" si="8"/>
        <v>0</v>
      </c>
      <c r="O65" s="245">
        <f t="shared" si="8"/>
        <v>0</v>
      </c>
      <c r="P65" s="245">
        <f t="shared" si="8"/>
        <v>0</v>
      </c>
      <c r="Q65" s="247">
        <f t="shared" si="9"/>
        <v>0</v>
      </c>
      <c r="R65" s="248">
        <f t="shared" si="9"/>
        <v>0</v>
      </c>
      <c r="S65" s="65"/>
      <c r="T65" s="5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</row>
    <row r="66" spans="1:32" x14ac:dyDescent="0.2">
      <c r="A66" s="34"/>
      <c r="C66" s="66"/>
      <c r="D66" s="66"/>
      <c r="E66" s="228" t="s">
        <v>114</v>
      </c>
      <c r="F66" s="249"/>
      <c r="G66" s="249"/>
      <c r="H66" s="249"/>
      <c r="I66" s="516" t="str">
        <f>I50</f>
        <v>3-yr rolling avg</v>
      </c>
      <c r="J66" s="517"/>
      <c r="K66" s="269"/>
      <c r="L66" s="269"/>
      <c r="M66" s="271" t="s">
        <v>35</v>
      </c>
      <c r="N66" s="272">
        <f t="shared" si="8"/>
        <v>0</v>
      </c>
      <c r="O66" s="272">
        <f t="shared" si="8"/>
        <v>0</v>
      </c>
      <c r="P66" s="272">
        <f t="shared" si="8"/>
        <v>0</v>
      </c>
      <c r="Q66" s="273">
        <f t="shared" si="9"/>
        <v>0</v>
      </c>
      <c r="R66" s="274">
        <f t="shared" si="9"/>
        <v>0</v>
      </c>
      <c r="S66" s="65"/>
      <c r="T66" s="5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</row>
    <row r="67" spans="1:32" ht="8.25" customHeight="1" x14ac:dyDescent="0.2">
      <c r="A67" s="34"/>
      <c r="C67" s="66"/>
      <c r="D67" s="275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65"/>
      <c r="S67" s="65"/>
      <c r="T67" s="5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</row>
    <row r="68" spans="1:32" ht="13.5" thickBot="1" x14ac:dyDescent="0.25">
      <c r="A68" s="34"/>
      <c r="C68" s="66"/>
      <c r="D68" s="66"/>
      <c r="E68" s="228" t="s">
        <v>38</v>
      </c>
      <c r="F68" s="249"/>
      <c r="G68" s="249"/>
      <c r="H68" s="249"/>
      <c r="I68" s="249"/>
      <c r="J68" s="249"/>
      <c r="K68" s="276"/>
      <c r="L68" s="276"/>
      <c r="M68" s="277">
        <f>Step1_Historical!L29</f>
        <v>0</v>
      </c>
      <c r="N68" s="278">
        <f>M76</f>
        <v>0</v>
      </c>
      <c r="O68" s="278">
        <f>N76</f>
        <v>0</v>
      </c>
      <c r="P68" s="279">
        <f>O76</f>
        <v>0</v>
      </c>
      <c r="Q68" s="279">
        <f>P76</f>
        <v>0</v>
      </c>
      <c r="R68" s="280">
        <f>Q76</f>
        <v>0</v>
      </c>
      <c r="S68" s="65"/>
      <c r="T68" s="5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</row>
    <row r="69" spans="1:32" ht="13.5" hidden="1" outlineLevel="1" thickBot="1" x14ac:dyDescent="0.25">
      <c r="A69" s="34"/>
      <c r="C69" s="66"/>
      <c r="D69" s="66"/>
      <c r="E69" s="281" t="s">
        <v>151</v>
      </c>
      <c r="F69" s="249"/>
      <c r="G69" s="249"/>
      <c r="H69" s="249"/>
      <c r="I69" s="249"/>
      <c r="J69" s="249"/>
      <c r="K69" s="276"/>
      <c r="L69" s="276"/>
      <c r="M69" s="270" t="s">
        <v>35</v>
      </c>
      <c r="N69" s="282">
        <f>N64*(IF($I64=$D$522,N$522,IF($I64=$D$523,N$523,IF($I64=$D$524,N$524,IF($I64=$D$525,N$525,IF($I64=$D$526,N$526,"NA"))))))</f>
        <v>0</v>
      </c>
      <c r="O69" s="282">
        <f>O64*(IF($I64=$D$522,O$522,IF($I64=$D$523,O$523,IF($I64=$D$524,O$524,IF($I64=$D$525,O$525,IF($I64=$D$526,O$526,"NA"))))))</f>
        <v>0</v>
      </c>
      <c r="P69" s="283">
        <f>P64*(IF($I64=$D$522,P$522,IF($I64=$D$523,P$523,IF($I64=$D$524,P$524,IF($I64=$D$525,P$525,IF($I64=$D$526,P$526,"NA"))))))</f>
        <v>0</v>
      </c>
      <c r="Q69" s="283">
        <f>Q64*(IF($I64=$D$522,Q$522,IF($I64=$D$523,Q$523,IF($I64=$D$524,Q$524,IF($I64=$D$525,Q$525,IF($I64=$D$526,Q$526,"NA"))))))</f>
        <v>0</v>
      </c>
      <c r="R69" s="284">
        <f>R64*(IF($I64=$D$522,R$522,IF($I64=$D$523,R$523,IF($I64=$D$524,R$524,IF($I64=$D$525,R$525,IF($I64=$D$526,R$526,"NA"))))))</f>
        <v>0</v>
      </c>
      <c r="S69" s="65"/>
      <c r="T69" s="5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</row>
    <row r="70" spans="1:32" ht="13.5" hidden="1" outlineLevel="1" thickBot="1" x14ac:dyDescent="0.25">
      <c r="A70" s="34"/>
      <c r="C70" s="66"/>
      <c r="D70" s="66"/>
      <c r="E70" s="281" t="s">
        <v>152</v>
      </c>
      <c r="F70" s="249"/>
      <c r="G70" s="249"/>
      <c r="H70" s="249"/>
      <c r="I70" s="249"/>
      <c r="J70" s="249"/>
      <c r="K70" s="285"/>
      <c r="L70" s="285"/>
      <c r="M70" s="270" t="s">
        <v>35</v>
      </c>
      <c r="N70" s="282">
        <f>N65*N68</f>
        <v>0</v>
      </c>
      <c r="O70" s="282">
        <f>O65*O68</f>
        <v>0</v>
      </c>
      <c r="P70" s="282">
        <f>P65*P68</f>
        <v>0</v>
      </c>
      <c r="Q70" s="282">
        <f>Q65*Q68</f>
        <v>0</v>
      </c>
      <c r="R70" s="284">
        <f>R65*R68</f>
        <v>0</v>
      </c>
      <c r="S70" s="65"/>
      <c r="T70" s="5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</row>
    <row r="71" spans="1:32" ht="13.5" hidden="1" outlineLevel="1" thickBot="1" x14ac:dyDescent="0.25">
      <c r="A71" s="34"/>
      <c r="C71" s="66"/>
      <c r="D71" s="66"/>
      <c r="E71" s="281" t="s">
        <v>153</v>
      </c>
      <c r="F71" s="249"/>
      <c r="G71" s="249"/>
      <c r="H71" s="249"/>
      <c r="I71" s="249"/>
      <c r="J71" s="249"/>
      <c r="K71" s="276"/>
      <c r="L71" s="276"/>
      <c r="M71" s="286" t="s">
        <v>35</v>
      </c>
      <c r="N71" s="282">
        <f>N66*(IF($I66=$D$522,N$522,IF($I66=$D$523,N$523,IF($I66=$D$524,N$524,IF($I66=$D$525,N$525,IF($I66=$D$526,N$526,"NA"))))))</f>
        <v>0</v>
      </c>
      <c r="O71" s="282">
        <f>O66*(IF($I66=$D$522,O$522,IF($I66=$D$523,O$523,IF($I66=$D$524,O$524,IF($I66=$D$525,O$525,IF($I66=$D$526,O$526,"NA"))))))</f>
        <v>0</v>
      </c>
      <c r="P71" s="283">
        <f>P66*(IF($I66=$D$522,P$522,IF($I66=$D$523,P$523,IF($I66=$D$524,P$524,IF($I66=$D$525,P$525,IF($I66=$D$526,P$526,"NA"))))))</f>
        <v>0</v>
      </c>
      <c r="Q71" s="283">
        <f>Q66*(IF($I66=$D$522,Q$522,IF($I66=$D$523,Q$523,IF($I66=$D$524,Q$524,IF($I66=$D$525,Q$525,IF($I66=$D$526,Q$526,"NA"))))))</f>
        <v>0</v>
      </c>
      <c r="R71" s="284">
        <f>R66*(IF($I66=$D$522,R$522,IF($I66=$D$523,R$523,IF($I66=$D$524,R$524,IF($I66=$D$525,R$525,IF($I66=$D$526,R$526,"NA"))))))</f>
        <v>0</v>
      </c>
      <c r="S71" s="65"/>
      <c r="T71" s="5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</row>
    <row r="72" spans="1:32" ht="13.5" hidden="1" outlineLevel="2" thickBot="1" x14ac:dyDescent="0.25">
      <c r="A72" s="34"/>
      <c r="C72" s="66"/>
      <c r="D72" s="66"/>
      <c r="E72" s="364" t="s">
        <v>154</v>
      </c>
      <c r="F72" s="249"/>
      <c r="G72" s="249"/>
      <c r="H72" s="249"/>
      <c r="I72" s="249"/>
      <c r="J72" s="249"/>
      <c r="K72" s="276"/>
      <c r="L72" s="276"/>
      <c r="M72" s="286" t="s">
        <v>35</v>
      </c>
      <c r="N72" s="282">
        <f>N68*N$26*(1-$K$28)</f>
        <v>0</v>
      </c>
      <c r="O72" s="282">
        <f>O68*O$26*(1-$K$28)</f>
        <v>0</v>
      </c>
      <c r="P72" s="282">
        <f>P68*P$26*(1-$K$28)</f>
        <v>0</v>
      </c>
      <c r="Q72" s="282">
        <f>Q68*Q$26*(1-$K$28)</f>
        <v>0</v>
      </c>
      <c r="R72" s="284">
        <f>R68*R$26*(1-$K$28)</f>
        <v>0</v>
      </c>
      <c r="S72" s="65"/>
      <c r="T72" s="5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</row>
    <row r="73" spans="1:32" ht="13.5" hidden="1" outlineLevel="2" thickBot="1" x14ac:dyDescent="0.25">
      <c r="A73" s="34"/>
      <c r="C73" s="66"/>
      <c r="D73" s="66"/>
      <c r="E73" s="364" t="s">
        <v>155</v>
      </c>
      <c r="F73" s="249"/>
      <c r="G73" s="249"/>
      <c r="H73" s="249"/>
      <c r="I73" s="249"/>
      <c r="J73" s="249"/>
      <c r="K73" s="276"/>
      <c r="L73" s="276"/>
      <c r="M73" s="286" t="s">
        <v>35</v>
      </c>
      <c r="N73" s="282">
        <f>N$27*(IF($K$27=$D$522,N$522,IF($K$27=$D$523,N$523,IF($K$27=$D$524,N$524,IF($K$27=$D$525,N$525,IF($K$27=$D$526,N$526,"NA"))))))</f>
        <v>0</v>
      </c>
      <c r="O73" s="282">
        <f>O$27*(IF($K$27=$D$522,O$522,IF($K$27=$D$523,O$523,IF($K$27=$D$524,O$524,IF($K$27=$D$525,O$525,IF($K$27=$D$526,O$526,"NA"))))))</f>
        <v>0</v>
      </c>
      <c r="P73" s="283">
        <f>P$27*(IF($K$27=$D$522,P$522,IF($K$27=$D$523,P$523,IF($K$27=$D$524,P$524,IF($K$27=$D$525,P$525,IF($K$27=$D$526,P$526,"NA"))))))</f>
        <v>0</v>
      </c>
      <c r="Q73" s="283">
        <f>Q$27*(IF($K$27=$D$522,Q$522,IF($K$27=$D$523,Q$523,IF($K$27=$D$524,Q$524,IF($K$27=$D$525,Q$525,IF($K$27=$D$526,Q$526,"NA"))))))</f>
        <v>0</v>
      </c>
      <c r="R73" s="284">
        <f>R$27*(IF($K$27=$D$522,R$522,IF($K$27=$D$523,R$523,IF($K$27=$D$524,R$524,IF($K$27=$D$525,R$525,IF($K$27=$D$526,R$526,"NA"))))))</f>
        <v>0</v>
      </c>
      <c r="S73" s="65"/>
      <c r="T73" s="5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</row>
    <row r="74" spans="1:32" ht="13.5" hidden="1" outlineLevel="2" thickBot="1" x14ac:dyDescent="0.25">
      <c r="A74" s="34"/>
      <c r="C74" s="66"/>
      <c r="D74" s="66"/>
      <c r="E74" s="364" t="s">
        <v>156</v>
      </c>
      <c r="F74" s="249"/>
      <c r="G74" s="249"/>
      <c r="H74" s="249"/>
      <c r="I74" s="249"/>
      <c r="J74" s="249"/>
      <c r="K74" s="276"/>
      <c r="L74" s="276"/>
      <c r="M74" s="286" t="s">
        <v>35</v>
      </c>
      <c r="N74" s="282">
        <f>IF($H$28=$G$479,N68*$K$28*N$28,0)</f>
        <v>0</v>
      </c>
      <c r="O74" s="282">
        <f>IF($H$28=$G$479,O68*$K$28*O$28,0)</f>
        <v>0</v>
      </c>
      <c r="P74" s="283">
        <f>IF($H$28=$G$479,P68*$K$28*P$28,0)</f>
        <v>0</v>
      </c>
      <c r="Q74" s="283">
        <f>IF($H$28=$G$479,Q68*$K$28*Q$28,0)</f>
        <v>0</v>
      </c>
      <c r="R74" s="284">
        <f>IF($H$28=$G$479,R68*$K$28*R$28,0)</f>
        <v>0</v>
      </c>
      <c r="S74" s="65"/>
      <c r="T74" s="5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</row>
    <row r="75" spans="1:32" ht="13.5" hidden="1" outlineLevel="1" thickBot="1" x14ac:dyDescent="0.25">
      <c r="A75" s="34"/>
      <c r="C75" s="66"/>
      <c r="D75" s="66"/>
      <c r="E75" s="281" t="s">
        <v>157</v>
      </c>
      <c r="F75" s="249"/>
      <c r="G75" s="249"/>
      <c r="H75" s="249"/>
      <c r="I75" s="249"/>
      <c r="J75" s="249"/>
      <c r="K75" s="276"/>
      <c r="L75" s="276"/>
      <c r="M75" s="286" t="s">
        <v>35</v>
      </c>
      <c r="N75" s="282">
        <f>N72-N73+N74</f>
        <v>0</v>
      </c>
      <c r="O75" s="282">
        <f>O72-O73+O74</f>
        <v>0</v>
      </c>
      <c r="P75" s="282">
        <f>P72-P73+P74</f>
        <v>0</v>
      </c>
      <c r="Q75" s="282">
        <f>Q72-Q73+Q74</f>
        <v>0</v>
      </c>
      <c r="R75" s="284">
        <f>R72-R73+R74</f>
        <v>0</v>
      </c>
      <c r="S75" s="65"/>
      <c r="T75" s="5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</row>
    <row r="76" spans="1:32" ht="13.5" collapsed="1" thickBot="1" x14ac:dyDescent="0.25">
      <c r="A76" s="34"/>
      <c r="C76" s="66"/>
      <c r="D76" s="67"/>
      <c r="E76" s="256" t="s">
        <v>37</v>
      </c>
      <c r="F76" s="236"/>
      <c r="G76" s="236"/>
      <c r="H76" s="236"/>
      <c r="I76" s="236"/>
      <c r="J76" s="236"/>
      <c r="K76" s="287"/>
      <c r="L76" s="287"/>
      <c r="M76" s="288">
        <f>Step1_Historical!M29</f>
        <v>0</v>
      </c>
      <c r="N76" s="289">
        <f>N68-N69+N70-N71+N75</f>
        <v>0</v>
      </c>
      <c r="O76" s="289">
        <f>O68-O69+O70-O71+O75</f>
        <v>0</v>
      </c>
      <c r="P76" s="289">
        <f>P68-P69+P70-P71+P75</f>
        <v>0</v>
      </c>
      <c r="Q76" s="289">
        <f>Q68-Q69+Q70-Q71+Q75</f>
        <v>0</v>
      </c>
      <c r="R76" s="291">
        <f>R68-R69+R70-R71+R75</f>
        <v>0</v>
      </c>
      <c r="S76" s="65"/>
      <c r="T76" s="5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</row>
    <row r="77" spans="1:32" ht="13.5" thickBot="1" x14ac:dyDescent="0.25">
      <c r="A77" s="34"/>
      <c r="C77" s="66"/>
      <c r="D77" s="249"/>
      <c r="E77" s="228"/>
      <c r="F77" s="249"/>
      <c r="G77" s="249"/>
      <c r="H77" s="249"/>
      <c r="I77" s="249"/>
      <c r="J77" s="249"/>
      <c r="K77" s="276"/>
      <c r="L77" s="276"/>
      <c r="M77" s="296"/>
      <c r="N77" s="295"/>
      <c r="O77" s="295"/>
      <c r="P77" s="295"/>
      <c r="Q77" s="295"/>
      <c r="R77" s="295"/>
      <c r="S77" s="65"/>
      <c r="T77" s="5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</row>
    <row r="78" spans="1:32" ht="15" x14ac:dyDescent="0.2">
      <c r="A78" s="34"/>
      <c r="C78" s="66"/>
      <c r="D78" s="267" t="str">
        <f>Step1_Historical!D31</f>
        <v>Scholarship</v>
      </c>
      <c r="E78" s="239"/>
      <c r="F78" s="239"/>
      <c r="G78" s="239"/>
      <c r="H78" s="239"/>
      <c r="I78" s="239"/>
      <c r="J78" s="239"/>
      <c r="K78" s="268"/>
      <c r="L78" s="268"/>
      <c r="M78" s="241" t="str">
        <f t="shared" ref="M78:R78" si="10">M62</f>
        <v>Dec 31, 2013</v>
      </c>
      <c r="N78" s="241" t="str">
        <f t="shared" si="10"/>
        <v>Dec 31, 2014</v>
      </c>
      <c r="O78" s="241" t="str">
        <f t="shared" si="10"/>
        <v>Dec 31, 2015</v>
      </c>
      <c r="P78" s="241" t="str">
        <f t="shared" si="10"/>
        <v>Dec 31, 2016</v>
      </c>
      <c r="Q78" s="241" t="str">
        <f t="shared" si="10"/>
        <v>Dec 31, 2017</v>
      </c>
      <c r="R78" s="242" t="str">
        <f t="shared" si="10"/>
        <v>Dec 31, 2018</v>
      </c>
      <c r="S78" s="65"/>
      <c r="T78" s="5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</row>
    <row r="79" spans="1:32" ht="5.25" customHeight="1" x14ac:dyDescent="0.2">
      <c r="A79" s="34"/>
      <c r="C79" s="66"/>
      <c r="D79" s="66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65"/>
      <c r="S79" s="65"/>
      <c r="T79" s="5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</row>
    <row r="80" spans="1:32" ht="13.5" thickBot="1" x14ac:dyDescent="0.25">
      <c r="A80" s="34"/>
      <c r="C80" s="66"/>
      <c r="D80" s="66"/>
      <c r="E80" s="228" t="s">
        <v>56</v>
      </c>
      <c r="F80" s="249"/>
      <c r="G80" s="249"/>
      <c r="H80" s="249"/>
      <c r="I80" s="516" t="str">
        <f>I64</f>
        <v>3-yr rolling avg</v>
      </c>
      <c r="J80" s="517"/>
      <c r="K80" s="269"/>
      <c r="L80" s="269"/>
      <c r="M80" s="270" t="s">
        <v>35</v>
      </c>
      <c r="N80" s="245">
        <f t="shared" ref="N80:P82" si="11">N64</f>
        <v>0</v>
      </c>
      <c r="O80" s="245">
        <f t="shared" si="11"/>
        <v>0</v>
      </c>
      <c r="P80" s="245">
        <f t="shared" si="11"/>
        <v>0</v>
      </c>
      <c r="Q80" s="247">
        <f t="shared" ref="Q80:R82" si="12">P80</f>
        <v>0</v>
      </c>
      <c r="R80" s="248">
        <f t="shared" si="12"/>
        <v>0</v>
      </c>
      <c r="S80" s="65"/>
      <c r="T80" s="5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</row>
    <row r="81" spans="1:32" ht="13.5" thickBot="1" x14ac:dyDescent="0.25">
      <c r="A81" s="34"/>
      <c r="C81" s="66"/>
      <c r="D81" s="66"/>
      <c r="E81" s="228" t="s">
        <v>57</v>
      </c>
      <c r="F81" s="249"/>
      <c r="G81" s="249"/>
      <c r="H81" s="249"/>
      <c r="I81" s="249"/>
      <c r="J81" s="249"/>
      <c r="K81" s="249"/>
      <c r="L81" s="249"/>
      <c r="M81" s="270" t="s">
        <v>35</v>
      </c>
      <c r="N81" s="245">
        <f t="shared" si="11"/>
        <v>0</v>
      </c>
      <c r="O81" s="245">
        <f t="shared" si="11"/>
        <v>0</v>
      </c>
      <c r="P81" s="245">
        <f t="shared" si="11"/>
        <v>0</v>
      </c>
      <c r="Q81" s="247">
        <f t="shared" si="12"/>
        <v>0</v>
      </c>
      <c r="R81" s="248">
        <f t="shared" si="12"/>
        <v>0</v>
      </c>
      <c r="S81" s="65"/>
      <c r="T81" s="5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</row>
    <row r="82" spans="1:32" x14ac:dyDescent="0.2">
      <c r="A82" s="34"/>
      <c r="C82" s="66"/>
      <c r="D82" s="66"/>
      <c r="E82" s="228" t="s">
        <v>114</v>
      </c>
      <c r="F82" s="249"/>
      <c r="G82" s="249"/>
      <c r="H82" s="249"/>
      <c r="I82" s="516" t="str">
        <f>I66</f>
        <v>3-yr rolling avg</v>
      </c>
      <c r="J82" s="517"/>
      <c r="K82" s="269"/>
      <c r="L82" s="269"/>
      <c r="M82" s="271" t="s">
        <v>35</v>
      </c>
      <c r="N82" s="272">
        <f t="shared" si="11"/>
        <v>0</v>
      </c>
      <c r="O82" s="272">
        <f t="shared" si="11"/>
        <v>0</v>
      </c>
      <c r="P82" s="272">
        <f t="shared" si="11"/>
        <v>0</v>
      </c>
      <c r="Q82" s="273">
        <f t="shared" si="12"/>
        <v>0</v>
      </c>
      <c r="R82" s="274">
        <f t="shared" si="12"/>
        <v>0</v>
      </c>
      <c r="S82" s="65"/>
      <c r="T82" s="5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</row>
    <row r="83" spans="1:32" ht="8.25" customHeight="1" x14ac:dyDescent="0.2">
      <c r="A83" s="34"/>
      <c r="C83" s="66"/>
      <c r="D83" s="275"/>
      <c r="E83" s="249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65"/>
      <c r="S83" s="65"/>
      <c r="T83" s="5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</row>
    <row r="84" spans="1:32" ht="13.5" thickBot="1" x14ac:dyDescent="0.25">
      <c r="A84" s="34"/>
      <c r="C84" s="66"/>
      <c r="D84" s="66"/>
      <c r="E84" s="228" t="s">
        <v>38</v>
      </c>
      <c r="F84" s="249"/>
      <c r="G84" s="249"/>
      <c r="H84" s="249"/>
      <c r="I84" s="249"/>
      <c r="J84" s="249"/>
      <c r="K84" s="276"/>
      <c r="L84" s="276"/>
      <c r="M84" s="277">
        <f>Step1_Historical!L31</f>
        <v>0</v>
      </c>
      <c r="N84" s="278">
        <f>M92</f>
        <v>0</v>
      </c>
      <c r="O84" s="278">
        <f>N92</f>
        <v>0</v>
      </c>
      <c r="P84" s="279">
        <f>O92</f>
        <v>0</v>
      </c>
      <c r="Q84" s="279">
        <f>P92</f>
        <v>0</v>
      </c>
      <c r="R84" s="280">
        <f>Q92</f>
        <v>0</v>
      </c>
      <c r="S84" s="65"/>
      <c r="T84" s="5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</row>
    <row r="85" spans="1:32" ht="13.5" hidden="1" outlineLevel="1" thickBot="1" x14ac:dyDescent="0.25">
      <c r="A85" s="34"/>
      <c r="C85" s="66"/>
      <c r="D85" s="66"/>
      <c r="E85" s="281" t="s">
        <v>151</v>
      </c>
      <c r="F85" s="249"/>
      <c r="G85" s="249"/>
      <c r="H85" s="249"/>
      <c r="I85" s="249"/>
      <c r="J85" s="249"/>
      <c r="K85" s="276"/>
      <c r="L85" s="276"/>
      <c r="M85" s="270" t="s">
        <v>35</v>
      </c>
      <c r="N85" s="282">
        <f>N80*(IF($I80=$D$532,N$532,IF($I80=$D$533,N$533,IF($I80=$D$534,N$534,IF($I80=$D$535,N$535,IF($I80=$D$536,N$536,"NA"))))))</f>
        <v>0</v>
      </c>
      <c r="O85" s="282">
        <f>O80*(IF($I80=$D$532,O$532,IF($I80=$D$533,O$533,IF($I80=$D$534,O$534,IF($I80=$D$535,O$535,IF($I80=$D$536,O$536,"NA"))))))</f>
        <v>0</v>
      </c>
      <c r="P85" s="283">
        <f>P80*(IF($I80=$D$532,P$532,IF($I80=$D$533,P$533,IF($I80=$D$534,P$534,IF($I80=$D$535,P$535,IF($I80=$D$536,P$536,"NA"))))))</f>
        <v>0</v>
      </c>
      <c r="Q85" s="283">
        <f>Q80*(IF($I80=$D$532,Q$532,IF($I80=$D$533,Q$533,IF($I80=$D$534,Q$534,IF($I80=$D$535,Q$535,IF($I80=$D$536,Q$536,"NA"))))))</f>
        <v>0</v>
      </c>
      <c r="R85" s="284">
        <f>R80*(IF($I80=$D$532,R$532,IF($I80=$D$533,R$533,IF($I80=$D$534,R$534,IF($I80=$D$535,R$535,IF($I80=$D$536,R$536,"NA"))))))</f>
        <v>0</v>
      </c>
      <c r="S85" s="65"/>
      <c r="T85" s="5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</row>
    <row r="86" spans="1:32" ht="13.5" hidden="1" outlineLevel="1" thickBot="1" x14ac:dyDescent="0.25">
      <c r="A86" s="34"/>
      <c r="C86" s="66"/>
      <c r="D86" s="66"/>
      <c r="E86" s="281" t="s">
        <v>152</v>
      </c>
      <c r="F86" s="249"/>
      <c r="G86" s="249"/>
      <c r="H86" s="249"/>
      <c r="I86" s="249"/>
      <c r="J86" s="249"/>
      <c r="K86" s="285"/>
      <c r="L86" s="285"/>
      <c r="M86" s="270" t="s">
        <v>35</v>
      </c>
      <c r="N86" s="282">
        <f>N81*N84</f>
        <v>0</v>
      </c>
      <c r="O86" s="282">
        <f>O81*O84</f>
        <v>0</v>
      </c>
      <c r="P86" s="282">
        <f>P81*P84</f>
        <v>0</v>
      </c>
      <c r="Q86" s="282">
        <f>Q81*Q84</f>
        <v>0</v>
      </c>
      <c r="R86" s="284">
        <f>R81*R84</f>
        <v>0</v>
      </c>
      <c r="S86" s="65"/>
      <c r="T86" s="5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</row>
    <row r="87" spans="1:32" ht="13.5" hidden="1" outlineLevel="1" thickBot="1" x14ac:dyDescent="0.25">
      <c r="A87" s="34"/>
      <c r="C87" s="66"/>
      <c r="D87" s="66"/>
      <c r="E87" s="281" t="s">
        <v>153</v>
      </c>
      <c r="F87" s="249"/>
      <c r="G87" s="249"/>
      <c r="H87" s="249"/>
      <c r="I87" s="249"/>
      <c r="J87" s="249"/>
      <c r="K87" s="276"/>
      <c r="L87" s="276"/>
      <c r="M87" s="286" t="s">
        <v>35</v>
      </c>
      <c r="N87" s="282">
        <f>N82*(IF($I82=$D$532,N$532,IF($I82=$D$533,N$533,IF($I82=$D$534,N$534,IF($I82=$D$535,N$535,IF($I82=$D$536,N$536,"NA"))))))</f>
        <v>0</v>
      </c>
      <c r="O87" s="282">
        <f>O82*(IF($I82=$D$532,O$532,IF($I82=$D$533,O$533,IF($I82=$D$534,O$534,IF($I82=$D$535,O$535,IF($I82=$D$536,O$536,"NA"))))))</f>
        <v>0</v>
      </c>
      <c r="P87" s="283">
        <f>P82*(IF($I82=$D$532,P$532,IF($I82=$D$533,P$533,IF($I82=$D$534,P$534,IF($I82=$D$535,P$535,IF($I82=$D$536,P$536,"NA"))))))</f>
        <v>0</v>
      </c>
      <c r="Q87" s="283">
        <f>Q82*(IF($I82=$D$532,Q$532,IF($I82=$D$533,Q$533,IF($I82=$D$534,Q$534,IF($I82=$D$535,Q$535,IF($I82=$D$536,Q$536,"NA"))))))</f>
        <v>0</v>
      </c>
      <c r="R87" s="284">
        <f>R82*(IF($I82=$D$532,R$532,IF($I82=$D$533,R$533,IF($I82=$D$534,R$534,IF($I82=$D$535,R$535,IF($I82=$D$536,R$536,"NA"))))))</f>
        <v>0</v>
      </c>
      <c r="S87" s="65"/>
      <c r="T87" s="5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</row>
    <row r="88" spans="1:32" ht="13.5" hidden="1" outlineLevel="2" thickBot="1" x14ac:dyDescent="0.25">
      <c r="A88" s="34"/>
      <c r="C88" s="66"/>
      <c r="D88" s="66"/>
      <c r="E88" s="364" t="s">
        <v>154</v>
      </c>
      <c r="F88" s="249"/>
      <c r="G88" s="249"/>
      <c r="H88" s="249"/>
      <c r="I88" s="249"/>
      <c r="J88" s="249"/>
      <c r="K88" s="276"/>
      <c r="L88" s="276"/>
      <c r="M88" s="286" t="s">
        <v>35</v>
      </c>
      <c r="N88" s="282">
        <f>N84*N$26*(1-$K$28)</f>
        <v>0</v>
      </c>
      <c r="O88" s="282">
        <f>O84*O$26*(1-$K$28)</f>
        <v>0</v>
      </c>
      <c r="P88" s="282">
        <f>P84*P$26*(1-$K$28)</f>
        <v>0</v>
      </c>
      <c r="Q88" s="282">
        <f>Q84*Q$26*(1-$K$28)</f>
        <v>0</v>
      </c>
      <c r="R88" s="284">
        <f>R84*R$26*(1-$K$28)</f>
        <v>0</v>
      </c>
      <c r="S88" s="65"/>
      <c r="T88" s="5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</row>
    <row r="89" spans="1:32" ht="13.5" hidden="1" outlineLevel="2" thickBot="1" x14ac:dyDescent="0.25">
      <c r="A89" s="34"/>
      <c r="C89" s="66"/>
      <c r="D89" s="66"/>
      <c r="E89" s="364" t="s">
        <v>155</v>
      </c>
      <c r="F89" s="249"/>
      <c r="G89" s="249"/>
      <c r="H89" s="249"/>
      <c r="I89" s="249"/>
      <c r="J89" s="249"/>
      <c r="K89" s="276"/>
      <c r="L89" s="276"/>
      <c r="M89" s="286" t="s">
        <v>35</v>
      </c>
      <c r="N89" s="282">
        <f>N$27*(IF($K$27=$D$532,N$532,IF($K$27=$D$533,N$533,IF($K$27=$D$534,N$534,IF($K$27=$D$535,N$535,IF($K$27=$D$536,N$536,"NA"))))))</f>
        <v>0</v>
      </c>
      <c r="O89" s="282">
        <f>O$27*(IF($K$27=$D$532,O$532,IF($K$27=$D$533,O$533,IF($K$27=$D$534,O$534,IF($K$27=$D$535,O$535,IF($K$27=$D$536,O$536,"NA"))))))</f>
        <v>0</v>
      </c>
      <c r="P89" s="283">
        <f>P$27*(IF($K$27=$D$532,P$532,IF($K$27=$D$533,P$533,IF($K$27=$D$534,P$534,IF($K$27=$D$535,P$535,IF($K$27=$D$536,P$536,"NA"))))))</f>
        <v>0</v>
      </c>
      <c r="Q89" s="283">
        <f>Q$27*(IF($K$27=$D$532,Q$532,IF($K$27=$D$533,Q$533,IF($K$27=$D$534,Q$534,IF($K$27=$D$535,Q$535,IF($K$27=$D$536,Q$536,"NA"))))))</f>
        <v>0</v>
      </c>
      <c r="R89" s="284">
        <f>R$27*(IF($K$27=$D$532,R$532,IF($K$27=$D$533,R$533,IF($K$27=$D$534,R$534,IF($K$27=$D$535,R$535,IF($K$27=$D$536,R$536,"NA"))))))</f>
        <v>0</v>
      </c>
      <c r="S89" s="65"/>
      <c r="T89" s="5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</row>
    <row r="90" spans="1:32" ht="13.5" hidden="1" outlineLevel="2" thickBot="1" x14ac:dyDescent="0.25">
      <c r="A90" s="34"/>
      <c r="C90" s="66"/>
      <c r="D90" s="66"/>
      <c r="E90" s="364" t="s">
        <v>156</v>
      </c>
      <c r="F90" s="249"/>
      <c r="G90" s="249"/>
      <c r="H90" s="249"/>
      <c r="I90" s="249"/>
      <c r="J90" s="249"/>
      <c r="K90" s="276"/>
      <c r="L90" s="276"/>
      <c r="M90" s="286" t="s">
        <v>35</v>
      </c>
      <c r="N90" s="282">
        <f>IF($H$28=$G$479,N84*$K$28*N$28,0)</f>
        <v>0</v>
      </c>
      <c r="O90" s="282">
        <f>IF($H$28=$G$479,O84*$K$28*O$28,0)</f>
        <v>0</v>
      </c>
      <c r="P90" s="283">
        <f>IF($H$28=$G$479,P84*$K$28*P$28,0)</f>
        <v>0</v>
      </c>
      <c r="Q90" s="283">
        <f>IF($H$28=$G$479,Q84*$K$28*Q$28,0)</f>
        <v>0</v>
      </c>
      <c r="R90" s="284">
        <f>IF($H$28=$G$479,R84*$K$28*R$28,0)</f>
        <v>0</v>
      </c>
      <c r="S90" s="65"/>
      <c r="T90" s="5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2" ht="13.5" hidden="1" outlineLevel="1" thickBot="1" x14ac:dyDescent="0.25">
      <c r="A91" s="34"/>
      <c r="C91" s="66"/>
      <c r="D91" s="66"/>
      <c r="E91" s="281" t="s">
        <v>157</v>
      </c>
      <c r="F91" s="249"/>
      <c r="G91" s="249"/>
      <c r="H91" s="249"/>
      <c r="I91" s="249"/>
      <c r="J91" s="249"/>
      <c r="K91" s="276"/>
      <c r="L91" s="276"/>
      <c r="M91" s="286" t="s">
        <v>35</v>
      </c>
      <c r="N91" s="282">
        <f>N88-N89+N90</f>
        <v>0</v>
      </c>
      <c r="O91" s="282">
        <f>O88-O89+O90</f>
        <v>0</v>
      </c>
      <c r="P91" s="282">
        <f>P88-P89+P90</f>
        <v>0</v>
      </c>
      <c r="Q91" s="282">
        <f>Q88-Q89+Q90</f>
        <v>0</v>
      </c>
      <c r="R91" s="284">
        <f>R88-R89+R90</f>
        <v>0</v>
      </c>
      <c r="S91" s="65"/>
      <c r="T91" s="5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</row>
    <row r="92" spans="1:32" ht="13.5" collapsed="1" thickBot="1" x14ac:dyDescent="0.25">
      <c r="A92" s="34"/>
      <c r="C92" s="66"/>
      <c r="D92" s="67"/>
      <c r="E92" s="256" t="s">
        <v>37</v>
      </c>
      <c r="F92" s="236"/>
      <c r="G92" s="236"/>
      <c r="H92" s="236"/>
      <c r="I92" s="236"/>
      <c r="J92" s="236"/>
      <c r="K92" s="287"/>
      <c r="L92" s="287"/>
      <c r="M92" s="288">
        <f>Step1_Historical!M31</f>
        <v>0</v>
      </c>
      <c r="N92" s="289">
        <f>N84-N85+N86-N87+N91</f>
        <v>0</v>
      </c>
      <c r="O92" s="289">
        <f>O84-O85+O86-O87+O91</f>
        <v>0</v>
      </c>
      <c r="P92" s="289">
        <f>P84-P85+P86-P87+P91</f>
        <v>0</v>
      </c>
      <c r="Q92" s="289">
        <f>Q84-Q85+Q86-Q87+Q91</f>
        <v>0</v>
      </c>
      <c r="R92" s="291">
        <f>R84-R85+R86-R87+R91</f>
        <v>0</v>
      </c>
      <c r="S92" s="65"/>
      <c r="T92" s="5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</row>
    <row r="93" spans="1:32" ht="13.5" thickBot="1" x14ac:dyDescent="0.25">
      <c r="A93" s="34"/>
      <c r="C93" s="66"/>
      <c r="D93" s="249"/>
      <c r="E93" s="228"/>
      <c r="F93" s="249"/>
      <c r="G93" s="249"/>
      <c r="H93" s="249"/>
      <c r="I93" s="249"/>
      <c r="J93" s="249"/>
      <c r="K93" s="276"/>
      <c r="L93" s="276"/>
      <c r="M93" s="296"/>
      <c r="N93" s="295"/>
      <c r="O93" s="295"/>
      <c r="P93" s="295"/>
      <c r="Q93" s="295"/>
      <c r="R93" s="295"/>
      <c r="S93" s="65"/>
      <c r="T93" s="5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</row>
    <row r="94" spans="1:32" ht="15" x14ac:dyDescent="0.2">
      <c r="A94" s="34"/>
      <c r="C94" s="66"/>
      <c r="D94" s="267" t="str">
        <f>Step1_Historical!D32</f>
        <v>Unrestricted / FOI / Community Leadership</v>
      </c>
      <c r="E94" s="239"/>
      <c r="F94" s="239"/>
      <c r="G94" s="239"/>
      <c r="H94" s="239"/>
      <c r="I94" s="239"/>
      <c r="J94" s="239"/>
      <c r="K94" s="268"/>
      <c r="L94" s="268"/>
      <c r="M94" s="241" t="str">
        <f t="shared" ref="M94:R94" si="13">M78</f>
        <v>Dec 31, 2013</v>
      </c>
      <c r="N94" s="241" t="str">
        <f t="shared" si="13"/>
        <v>Dec 31, 2014</v>
      </c>
      <c r="O94" s="241" t="str">
        <f t="shared" si="13"/>
        <v>Dec 31, 2015</v>
      </c>
      <c r="P94" s="241" t="str">
        <f t="shared" si="13"/>
        <v>Dec 31, 2016</v>
      </c>
      <c r="Q94" s="241" t="str">
        <f t="shared" si="13"/>
        <v>Dec 31, 2017</v>
      </c>
      <c r="R94" s="242" t="str">
        <f t="shared" si="13"/>
        <v>Dec 31, 2018</v>
      </c>
      <c r="S94" s="65"/>
      <c r="T94" s="5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</row>
    <row r="95" spans="1:32" ht="5.25" customHeight="1" x14ac:dyDescent="0.2">
      <c r="A95" s="34"/>
      <c r="C95" s="66"/>
      <c r="D95" s="66"/>
      <c r="E95" s="249"/>
      <c r="F95" s="249"/>
      <c r="G95" s="249"/>
      <c r="H95" s="249"/>
      <c r="I95" s="249"/>
      <c r="J95" s="249"/>
      <c r="K95" s="249"/>
      <c r="L95" s="249"/>
      <c r="M95" s="249"/>
      <c r="N95" s="249"/>
      <c r="O95" s="249"/>
      <c r="P95" s="249"/>
      <c r="Q95" s="249"/>
      <c r="R95" s="65"/>
      <c r="S95" s="65"/>
      <c r="T95" s="5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</row>
    <row r="96" spans="1:32" ht="13.5" thickBot="1" x14ac:dyDescent="0.25">
      <c r="A96" s="34"/>
      <c r="C96" s="66"/>
      <c r="D96" s="66"/>
      <c r="E96" s="228" t="s">
        <v>56</v>
      </c>
      <c r="F96" s="249"/>
      <c r="G96" s="249"/>
      <c r="H96" s="249"/>
      <c r="I96" s="516" t="str">
        <f>I80</f>
        <v>3-yr rolling avg</v>
      </c>
      <c r="J96" s="517"/>
      <c r="K96" s="269"/>
      <c r="L96" s="269"/>
      <c r="M96" s="270" t="s">
        <v>35</v>
      </c>
      <c r="N96" s="245">
        <f t="shared" ref="N96:P98" si="14">N80</f>
        <v>0</v>
      </c>
      <c r="O96" s="245">
        <f t="shared" si="14"/>
        <v>0</v>
      </c>
      <c r="P96" s="245">
        <f t="shared" si="14"/>
        <v>0</v>
      </c>
      <c r="Q96" s="247">
        <f t="shared" ref="Q96:R98" si="15">P96</f>
        <v>0</v>
      </c>
      <c r="R96" s="248">
        <f t="shared" si="15"/>
        <v>0</v>
      </c>
      <c r="S96" s="65"/>
      <c r="T96" s="5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</row>
    <row r="97" spans="1:32" ht="13.5" thickBot="1" x14ac:dyDescent="0.25">
      <c r="A97" s="34"/>
      <c r="C97" s="66"/>
      <c r="D97" s="66"/>
      <c r="E97" s="228" t="s">
        <v>57</v>
      </c>
      <c r="F97" s="249"/>
      <c r="G97" s="249"/>
      <c r="H97" s="249"/>
      <c r="I97" s="249"/>
      <c r="J97" s="249"/>
      <c r="K97" s="249"/>
      <c r="L97" s="249"/>
      <c r="M97" s="270" t="s">
        <v>35</v>
      </c>
      <c r="N97" s="245">
        <f t="shared" si="14"/>
        <v>0</v>
      </c>
      <c r="O97" s="245">
        <f t="shared" si="14"/>
        <v>0</v>
      </c>
      <c r="P97" s="245">
        <f t="shared" si="14"/>
        <v>0</v>
      </c>
      <c r="Q97" s="247">
        <f t="shared" si="15"/>
        <v>0</v>
      </c>
      <c r="R97" s="248">
        <f t="shared" si="15"/>
        <v>0</v>
      </c>
      <c r="S97" s="65"/>
      <c r="T97" s="5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</row>
    <row r="98" spans="1:32" x14ac:dyDescent="0.2">
      <c r="A98" s="34"/>
      <c r="C98" s="66"/>
      <c r="D98" s="66"/>
      <c r="E98" s="228" t="s">
        <v>114</v>
      </c>
      <c r="F98" s="249"/>
      <c r="G98" s="249"/>
      <c r="H98" s="249"/>
      <c r="I98" s="516" t="str">
        <f>I82</f>
        <v>3-yr rolling avg</v>
      </c>
      <c r="J98" s="517"/>
      <c r="K98" s="269"/>
      <c r="L98" s="269"/>
      <c r="M98" s="271" t="s">
        <v>35</v>
      </c>
      <c r="N98" s="272">
        <f t="shared" si="14"/>
        <v>0</v>
      </c>
      <c r="O98" s="272">
        <f t="shared" si="14"/>
        <v>0</v>
      </c>
      <c r="P98" s="272">
        <f t="shared" si="14"/>
        <v>0</v>
      </c>
      <c r="Q98" s="273">
        <f t="shared" si="15"/>
        <v>0</v>
      </c>
      <c r="R98" s="274">
        <f t="shared" si="15"/>
        <v>0</v>
      </c>
      <c r="S98" s="65"/>
      <c r="T98" s="5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</row>
    <row r="99" spans="1:32" ht="8.25" customHeight="1" x14ac:dyDescent="0.2">
      <c r="A99" s="34"/>
      <c r="C99" s="66"/>
      <c r="D99" s="275"/>
      <c r="E99" s="249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65"/>
      <c r="S99" s="65"/>
      <c r="T99" s="5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</row>
    <row r="100" spans="1:32" ht="13.5" thickBot="1" x14ac:dyDescent="0.25">
      <c r="A100" s="34"/>
      <c r="C100" s="66"/>
      <c r="D100" s="66"/>
      <c r="E100" s="228" t="s">
        <v>38</v>
      </c>
      <c r="F100" s="249"/>
      <c r="G100" s="249"/>
      <c r="H100" s="249"/>
      <c r="I100" s="249"/>
      <c r="J100" s="249"/>
      <c r="K100" s="276"/>
      <c r="L100" s="276"/>
      <c r="M100" s="277">
        <f>Step1_Historical!L32</f>
        <v>0</v>
      </c>
      <c r="N100" s="278">
        <f>M108</f>
        <v>0</v>
      </c>
      <c r="O100" s="278">
        <f>N108</f>
        <v>0</v>
      </c>
      <c r="P100" s="279">
        <f>O108</f>
        <v>0</v>
      </c>
      <c r="Q100" s="279">
        <f>P108</f>
        <v>0</v>
      </c>
      <c r="R100" s="280">
        <f>Q108</f>
        <v>0</v>
      </c>
      <c r="S100" s="65"/>
      <c r="T100" s="5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</row>
    <row r="101" spans="1:32" ht="13.5" hidden="1" outlineLevel="1" thickBot="1" x14ac:dyDescent="0.25">
      <c r="A101" s="34"/>
      <c r="C101" s="66"/>
      <c r="D101" s="66"/>
      <c r="E101" s="281" t="s">
        <v>151</v>
      </c>
      <c r="F101" s="249"/>
      <c r="G101" s="249"/>
      <c r="H101" s="249"/>
      <c r="I101" s="249"/>
      <c r="J101" s="249"/>
      <c r="K101" s="276"/>
      <c r="L101" s="276"/>
      <c r="M101" s="270" t="s">
        <v>35</v>
      </c>
      <c r="N101" s="282">
        <f>N96*(IF($I96=$D$542,N$542,IF($I96=$D$543,N$543,IF($I96=$D$544,N$544,IF($I96=$D$545,N$545,IF($I96=$D$546,N$546,"NA"))))))</f>
        <v>0</v>
      </c>
      <c r="O101" s="282">
        <f>O96*(IF($I96=$D$542,O$542,IF($I96=$D$543,O$543,IF($I96=$D$544,O$544,IF($I96=$D$545,O$545,IF($I96=$D$546,O$546,"NA"))))))</f>
        <v>0</v>
      </c>
      <c r="P101" s="283">
        <f>P96*(IF($I96=$D$542,P$542,IF($I96=$D$543,P$543,IF($I96=$D$544,P$544,IF($I96=$D$545,P$545,IF($I96=$D$546,P$546,"NA"))))))</f>
        <v>0</v>
      </c>
      <c r="Q101" s="283">
        <f>Q96*(IF($I96=$D$542,Q$542,IF($I96=$D$543,Q$543,IF($I96=$D$544,Q$544,IF($I96=$D$545,Q$545,IF($I96=$D$546,Q$546,"NA"))))))</f>
        <v>0</v>
      </c>
      <c r="R101" s="284">
        <f>R96*(IF($I96=$D$542,R$542,IF($I96=$D$543,R$543,IF($I96=$D$544,R$544,IF($I96=$D$545,R$545,IF($I96=$D$546,R$546,"NA"))))))</f>
        <v>0</v>
      </c>
      <c r="S101" s="65"/>
      <c r="T101" s="5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</row>
    <row r="102" spans="1:32" ht="13.5" hidden="1" outlineLevel="1" thickBot="1" x14ac:dyDescent="0.25">
      <c r="A102" s="34"/>
      <c r="C102" s="66"/>
      <c r="D102" s="66"/>
      <c r="E102" s="281" t="s">
        <v>152</v>
      </c>
      <c r="F102" s="249"/>
      <c r="G102" s="249"/>
      <c r="H102" s="249"/>
      <c r="I102" s="249"/>
      <c r="J102" s="249"/>
      <c r="K102" s="285"/>
      <c r="L102" s="285"/>
      <c r="M102" s="270" t="s">
        <v>35</v>
      </c>
      <c r="N102" s="282">
        <f>N97*N100</f>
        <v>0</v>
      </c>
      <c r="O102" s="282">
        <f>O97*O100</f>
        <v>0</v>
      </c>
      <c r="P102" s="282">
        <f>P97*P100</f>
        <v>0</v>
      </c>
      <c r="Q102" s="282">
        <f>Q97*Q100</f>
        <v>0</v>
      </c>
      <c r="R102" s="284">
        <f>R97*R100</f>
        <v>0</v>
      </c>
      <c r="S102" s="65"/>
      <c r="T102" s="5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</row>
    <row r="103" spans="1:32" ht="13.5" hidden="1" outlineLevel="1" thickBot="1" x14ac:dyDescent="0.25">
      <c r="A103" s="34"/>
      <c r="C103" s="66"/>
      <c r="D103" s="66"/>
      <c r="E103" s="281" t="s">
        <v>153</v>
      </c>
      <c r="F103" s="249"/>
      <c r="G103" s="249"/>
      <c r="H103" s="249"/>
      <c r="I103" s="249"/>
      <c r="J103" s="249"/>
      <c r="K103" s="276"/>
      <c r="L103" s="276"/>
      <c r="M103" s="286" t="s">
        <v>35</v>
      </c>
      <c r="N103" s="282">
        <f>N98*(IF($I98=$D$542,N$542,IF($I98=$D$543,N$543,IF($I98=$D$544,N$544,IF($I98=$D$545,N$545,IF($I98=$D$546,N$546,"NA"))))))</f>
        <v>0</v>
      </c>
      <c r="O103" s="282">
        <f>O98*(IF($I98=$D$542,O$542,IF($I98=$D$543,O$543,IF($I98=$D$544,O$544,IF($I98=$D$545,O$545,IF($I98=$D$546,O$546,"NA"))))))</f>
        <v>0</v>
      </c>
      <c r="P103" s="283">
        <f>P98*(IF($I98=$D$542,P$542,IF($I98=$D$543,P$543,IF($I98=$D$544,P$544,IF($I98=$D$545,P$545,IF($I98=$D$546,P$546,"NA"))))))</f>
        <v>0</v>
      </c>
      <c r="Q103" s="283">
        <f>Q98*(IF($I98=$D$542,Q$542,IF($I98=$D$543,Q$543,IF($I98=$D$544,Q$544,IF($I98=$D$545,Q$545,IF($I98=$D$546,Q$546,"NA"))))))</f>
        <v>0</v>
      </c>
      <c r="R103" s="284">
        <f>R98*(IF($I98=$D$542,R$542,IF($I98=$D$543,R$543,IF($I98=$D$544,R$544,IF($I98=$D$545,R$545,IF($I98=$D$546,R$546,"NA"))))))</f>
        <v>0</v>
      </c>
      <c r="S103" s="65"/>
      <c r="T103" s="5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</row>
    <row r="104" spans="1:32" ht="13.5" hidden="1" outlineLevel="2" thickBot="1" x14ac:dyDescent="0.25">
      <c r="A104" s="34"/>
      <c r="C104" s="66"/>
      <c r="D104" s="66"/>
      <c r="E104" s="364" t="s">
        <v>154</v>
      </c>
      <c r="F104" s="249"/>
      <c r="G104" s="249"/>
      <c r="H104" s="249"/>
      <c r="I104" s="249"/>
      <c r="J104" s="249"/>
      <c r="K104" s="276"/>
      <c r="L104" s="276"/>
      <c r="M104" s="286" t="s">
        <v>35</v>
      </c>
      <c r="N104" s="282">
        <f>N100*N$26*(1-$K$28)</f>
        <v>0</v>
      </c>
      <c r="O104" s="282">
        <f>O100*O$26*(1-$K$28)</f>
        <v>0</v>
      </c>
      <c r="P104" s="282">
        <f>P100*P$26*(1-$K$28)</f>
        <v>0</v>
      </c>
      <c r="Q104" s="282">
        <f>Q100*Q$26*(1-$K$28)</f>
        <v>0</v>
      </c>
      <c r="R104" s="284">
        <f>R100*R$26*(1-$K$28)</f>
        <v>0</v>
      </c>
      <c r="S104" s="65"/>
      <c r="T104" s="5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2" ht="13.5" hidden="1" outlineLevel="2" thickBot="1" x14ac:dyDescent="0.25">
      <c r="A105" s="34"/>
      <c r="C105" s="66"/>
      <c r="D105" s="66"/>
      <c r="E105" s="364" t="s">
        <v>155</v>
      </c>
      <c r="F105" s="249"/>
      <c r="G105" s="249"/>
      <c r="H105" s="249"/>
      <c r="I105" s="249"/>
      <c r="J105" s="249"/>
      <c r="K105" s="276"/>
      <c r="L105" s="276"/>
      <c r="M105" s="286" t="s">
        <v>35</v>
      </c>
      <c r="N105" s="282">
        <f>N$27*(IF($K$27=$D$542,N$542,IF($K$27=$D$543,N$543,IF($K$27=$D$544,N$544,IF($K$27=$D$545,N$545,IF($K$27=$D$546,N$546,"NA"))))))</f>
        <v>0</v>
      </c>
      <c r="O105" s="282">
        <f>O$27*(IF($K$27=$D$542,O$542,IF($K$27=$D$543,O$543,IF($K$27=$D$544,O$544,IF($K$27=$D$545,O$545,IF($K$27=$D$546,O$546,"NA"))))))</f>
        <v>0</v>
      </c>
      <c r="P105" s="283">
        <f>P$27*(IF($K$27=$D$542,P$542,IF($K$27=$D$543,P$543,IF($K$27=$D$544,P$544,IF($K$27=$D$545,P$545,IF($K$27=$D$546,P$546,"NA"))))))</f>
        <v>0</v>
      </c>
      <c r="Q105" s="283">
        <f>Q$27*(IF($K$27=$D$542,Q$542,IF($K$27=$D$543,Q$543,IF($K$27=$D$544,Q$544,IF($K$27=$D$545,Q$545,IF($K$27=$D$546,Q$546,"NA"))))))</f>
        <v>0</v>
      </c>
      <c r="R105" s="284">
        <f>R$27*(IF($K$27=$D$542,R$542,IF($K$27=$D$543,R$543,IF($K$27=$D$544,R$544,IF($K$27=$D$545,R$545,IF($K$27=$D$546,R$546,"NA"))))))</f>
        <v>0</v>
      </c>
      <c r="S105" s="65"/>
      <c r="T105" s="5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</row>
    <row r="106" spans="1:32" ht="13.5" hidden="1" outlineLevel="2" thickBot="1" x14ac:dyDescent="0.25">
      <c r="A106" s="34"/>
      <c r="C106" s="66"/>
      <c r="D106" s="66"/>
      <c r="E106" s="364" t="s">
        <v>156</v>
      </c>
      <c r="F106" s="249"/>
      <c r="G106" s="249"/>
      <c r="H106" s="249"/>
      <c r="I106" s="249"/>
      <c r="J106" s="249"/>
      <c r="K106" s="276"/>
      <c r="L106" s="276"/>
      <c r="M106" s="286" t="s">
        <v>35</v>
      </c>
      <c r="N106" s="282">
        <f>IF($H$28=$G$479,N100*$K$28*N$28,0)</f>
        <v>0</v>
      </c>
      <c r="O106" s="282">
        <f>IF($H$28=$G$479,O100*$K$28*O$28,0)</f>
        <v>0</v>
      </c>
      <c r="P106" s="283">
        <f>IF($H$28=$G$479,P100*$K$28*P$28,0)</f>
        <v>0</v>
      </c>
      <c r="Q106" s="283">
        <f>IF($H$28=$G$479,Q100*$K$28*Q$28,0)</f>
        <v>0</v>
      </c>
      <c r="R106" s="284">
        <f>IF($H$28=$G$479,R100*$K$28*R$28,0)</f>
        <v>0</v>
      </c>
      <c r="S106" s="65"/>
      <c r="T106" s="5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</row>
    <row r="107" spans="1:32" ht="13.5" hidden="1" outlineLevel="1" thickBot="1" x14ac:dyDescent="0.25">
      <c r="A107" s="34"/>
      <c r="C107" s="66"/>
      <c r="D107" s="66"/>
      <c r="E107" s="281" t="s">
        <v>157</v>
      </c>
      <c r="F107" s="249"/>
      <c r="G107" s="249"/>
      <c r="H107" s="249"/>
      <c r="I107" s="249"/>
      <c r="J107" s="249"/>
      <c r="K107" s="276"/>
      <c r="L107" s="276"/>
      <c r="M107" s="286" t="s">
        <v>35</v>
      </c>
      <c r="N107" s="282">
        <f>N104-N105+N106</f>
        <v>0</v>
      </c>
      <c r="O107" s="282">
        <f>O104-O105+O106</f>
        <v>0</v>
      </c>
      <c r="P107" s="282">
        <f>P104-P105+P106</f>
        <v>0</v>
      </c>
      <c r="Q107" s="282">
        <f>Q104-Q105+Q106</f>
        <v>0</v>
      </c>
      <c r="R107" s="284">
        <f>R104-R105+R106</f>
        <v>0</v>
      </c>
      <c r="S107" s="65"/>
      <c r="T107" s="5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</row>
    <row r="108" spans="1:32" ht="13.5" collapsed="1" thickBot="1" x14ac:dyDescent="0.25">
      <c r="A108" s="34"/>
      <c r="C108" s="66"/>
      <c r="D108" s="67"/>
      <c r="E108" s="256" t="s">
        <v>37</v>
      </c>
      <c r="F108" s="236"/>
      <c r="G108" s="236"/>
      <c r="H108" s="236"/>
      <c r="I108" s="236"/>
      <c r="J108" s="236"/>
      <c r="K108" s="287"/>
      <c r="L108" s="287"/>
      <c r="M108" s="288">
        <f>Step1_Historical!M32</f>
        <v>0</v>
      </c>
      <c r="N108" s="289">
        <f>N100-N101+N102-N103+N107</f>
        <v>0</v>
      </c>
      <c r="O108" s="289">
        <f>O100-O101+O102-O103+O107</f>
        <v>0</v>
      </c>
      <c r="P108" s="289">
        <f>P100-P101+P102-P103+P107</f>
        <v>0</v>
      </c>
      <c r="Q108" s="289">
        <f>Q100-Q101+Q102-Q103+Q107</f>
        <v>0</v>
      </c>
      <c r="R108" s="291">
        <f>R100-R101+R102-R103+R107</f>
        <v>0</v>
      </c>
      <c r="S108" s="65"/>
      <c r="T108" s="5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</row>
    <row r="109" spans="1:32" ht="13.5" thickBot="1" x14ac:dyDescent="0.25">
      <c r="A109" s="34"/>
      <c r="C109" s="66"/>
      <c r="D109" s="249"/>
      <c r="E109" s="228"/>
      <c r="F109" s="249"/>
      <c r="G109" s="249"/>
      <c r="H109" s="249"/>
      <c r="I109" s="249"/>
      <c r="J109" s="249"/>
      <c r="K109" s="276"/>
      <c r="L109" s="276"/>
      <c r="M109" s="296"/>
      <c r="N109" s="295"/>
      <c r="O109" s="295"/>
      <c r="P109" s="295"/>
      <c r="Q109" s="295"/>
      <c r="R109" s="295"/>
      <c r="S109" s="65"/>
      <c r="T109" s="5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</row>
    <row r="110" spans="1:32" ht="15" x14ac:dyDescent="0.2">
      <c r="A110" s="34"/>
      <c r="C110" s="66"/>
      <c r="D110" s="267" t="str">
        <f>Step1_Historical!D33</f>
        <v>Designated / Agency</v>
      </c>
      <c r="E110" s="239"/>
      <c r="F110" s="239"/>
      <c r="G110" s="239"/>
      <c r="H110" s="239"/>
      <c r="I110" s="239"/>
      <c r="J110" s="239"/>
      <c r="K110" s="268"/>
      <c r="L110" s="268"/>
      <c r="M110" s="241" t="str">
        <f t="shared" ref="M110:R110" si="16">M94</f>
        <v>Dec 31, 2013</v>
      </c>
      <c r="N110" s="241" t="str">
        <f t="shared" si="16"/>
        <v>Dec 31, 2014</v>
      </c>
      <c r="O110" s="241" t="str">
        <f t="shared" si="16"/>
        <v>Dec 31, 2015</v>
      </c>
      <c r="P110" s="241" t="str">
        <f t="shared" si="16"/>
        <v>Dec 31, 2016</v>
      </c>
      <c r="Q110" s="241" t="str">
        <f t="shared" si="16"/>
        <v>Dec 31, 2017</v>
      </c>
      <c r="R110" s="242" t="str">
        <f t="shared" si="16"/>
        <v>Dec 31, 2018</v>
      </c>
      <c r="S110" s="65"/>
      <c r="T110" s="5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</row>
    <row r="111" spans="1:32" ht="5.25" customHeight="1" x14ac:dyDescent="0.2">
      <c r="A111" s="34"/>
      <c r="C111" s="66"/>
      <c r="D111" s="66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65"/>
      <c r="S111" s="65"/>
      <c r="T111" s="5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</row>
    <row r="112" spans="1:32" ht="13.5" thickBot="1" x14ac:dyDescent="0.25">
      <c r="A112" s="34"/>
      <c r="C112" s="66"/>
      <c r="D112" s="66"/>
      <c r="E112" s="228" t="s">
        <v>56</v>
      </c>
      <c r="F112" s="249"/>
      <c r="G112" s="249"/>
      <c r="H112" s="249"/>
      <c r="I112" s="516" t="str">
        <f>I96</f>
        <v>3-yr rolling avg</v>
      </c>
      <c r="J112" s="517"/>
      <c r="K112" s="269"/>
      <c r="L112" s="269"/>
      <c r="M112" s="270" t="s">
        <v>35</v>
      </c>
      <c r="N112" s="245">
        <f t="shared" ref="N112:P114" si="17">N96</f>
        <v>0</v>
      </c>
      <c r="O112" s="245">
        <f t="shared" si="17"/>
        <v>0</v>
      </c>
      <c r="P112" s="245">
        <f t="shared" si="17"/>
        <v>0</v>
      </c>
      <c r="Q112" s="247">
        <f t="shared" ref="Q112:R114" si="18">P112</f>
        <v>0</v>
      </c>
      <c r="R112" s="248">
        <f t="shared" si="18"/>
        <v>0</v>
      </c>
      <c r="S112" s="65"/>
      <c r="T112" s="5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</row>
    <row r="113" spans="1:32" ht="13.5" thickBot="1" x14ac:dyDescent="0.25">
      <c r="A113" s="34"/>
      <c r="C113" s="66"/>
      <c r="D113" s="66"/>
      <c r="E113" s="228" t="s">
        <v>57</v>
      </c>
      <c r="F113" s="249"/>
      <c r="G113" s="249"/>
      <c r="H113" s="249"/>
      <c r="I113" s="249"/>
      <c r="J113" s="249"/>
      <c r="K113" s="249"/>
      <c r="L113" s="249"/>
      <c r="M113" s="270" t="s">
        <v>35</v>
      </c>
      <c r="N113" s="245">
        <f t="shared" si="17"/>
        <v>0</v>
      </c>
      <c r="O113" s="245">
        <f t="shared" si="17"/>
        <v>0</v>
      </c>
      <c r="P113" s="245">
        <f t="shared" si="17"/>
        <v>0</v>
      </c>
      <c r="Q113" s="247">
        <f t="shared" si="18"/>
        <v>0</v>
      </c>
      <c r="R113" s="248">
        <f t="shared" si="18"/>
        <v>0</v>
      </c>
      <c r="S113" s="65"/>
      <c r="T113" s="5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</row>
    <row r="114" spans="1:32" x14ac:dyDescent="0.2">
      <c r="A114" s="34"/>
      <c r="C114" s="66"/>
      <c r="D114" s="66"/>
      <c r="E114" s="228" t="s">
        <v>114</v>
      </c>
      <c r="F114" s="249"/>
      <c r="G114" s="249"/>
      <c r="H114" s="249"/>
      <c r="I114" s="516" t="str">
        <f>I98</f>
        <v>3-yr rolling avg</v>
      </c>
      <c r="J114" s="517"/>
      <c r="K114" s="269"/>
      <c r="L114" s="269"/>
      <c r="M114" s="271" t="s">
        <v>35</v>
      </c>
      <c r="N114" s="272">
        <f t="shared" si="17"/>
        <v>0</v>
      </c>
      <c r="O114" s="272">
        <f t="shared" si="17"/>
        <v>0</v>
      </c>
      <c r="P114" s="272">
        <f t="shared" si="17"/>
        <v>0</v>
      </c>
      <c r="Q114" s="273">
        <f t="shared" si="18"/>
        <v>0</v>
      </c>
      <c r="R114" s="274">
        <f t="shared" si="18"/>
        <v>0</v>
      </c>
      <c r="S114" s="65"/>
      <c r="T114" s="5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</row>
    <row r="115" spans="1:32" ht="8.25" customHeight="1" x14ac:dyDescent="0.2">
      <c r="A115" s="34"/>
      <c r="C115" s="66"/>
      <c r="D115" s="275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65"/>
      <c r="S115" s="65"/>
      <c r="T115" s="5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</row>
    <row r="116" spans="1:32" ht="13.5" thickBot="1" x14ac:dyDescent="0.25">
      <c r="A116" s="34"/>
      <c r="C116" s="66"/>
      <c r="D116" s="66"/>
      <c r="E116" s="228" t="s">
        <v>38</v>
      </c>
      <c r="F116" s="249"/>
      <c r="G116" s="249"/>
      <c r="H116" s="249"/>
      <c r="I116" s="249"/>
      <c r="J116" s="249"/>
      <c r="K116" s="276"/>
      <c r="L116" s="276"/>
      <c r="M116" s="277">
        <f>Step1_Historical!L33</f>
        <v>0</v>
      </c>
      <c r="N116" s="278">
        <f>M124</f>
        <v>0</v>
      </c>
      <c r="O116" s="278">
        <f>N124</f>
        <v>0</v>
      </c>
      <c r="P116" s="279">
        <f>O124</f>
        <v>0</v>
      </c>
      <c r="Q116" s="279">
        <f>P124</f>
        <v>0</v>
      </c>
      <c r="R116" s="280">
        <f>Q124</f>
        <v>0</v>
      </c>
      <c r="S116" s="65"/>
      <c r="T116" s="5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</row>
    <row r="117" spans="1:32" ht="13.5" hidden="1" outlineLevel="1" thickBot="1" x14ac:dyDescent="0.25">
      <c r="A117" s="34"/>
      <c r="C117" s="66"/>
      <c r="D117" s="66"/>
      <c r="E117" s="281" t="s">
        <v>151</v>
      </c>
      <c r="F117" s="249"/>
      <c r="G117" s="249"/>
      <c r="H117" s="249"/>
      <c r="I117" s="249"/>
      <c r="J117" s="249"/>
      <c r="K117" s="276"/>
      <c r="L117" s="276"/>
      <c r="M117" s="270" t="s">
        <v>35</v>
      </c>
      <c r="N117" s="282">
        <f>N112*(IF($I112=$D$552,N$552,IF($I112=$D$553,N$553,IF($I112=$D$554,N$554,IF($I112=$D$555,N$555,IF($I112=$D$556,N$556,"NA"))))))</f>
        <v>0</v>
      </c>
      <c r="O117" s="282">
        <f>O112*(IF($I112=$D$552,O$552,IF($I112=$D$553,O$553,IF($I112=$D$554,O$554,IF($I112=$D$555,O$555,IF($I112=$D$556,O$556,"NA"))))))</f>
        <v>0</v>
      </c>
      <c r="P117" s="283">
        <f>P112*(IF($I112=$D$552,P$552,IF($I112=$D$553,P$553,IF($I112=$D$554,P$554,IF($I112=$D$555,P$555,IF($I112=$D$556,P$556,"NA"))))))</f>
        <v>0</v>
      </c>
      <c r="Q117" s="283">
        <f>Q112*(IF($I112=$D$552,Q$552,IF($I112=$D$553,Q$553,IF($I112=$D$554,Q$554,IF($I112=$D$555,Q$555,IF($I112=$D$556,Q$556,"NA"))))))</f>
        <v>0</v>
      </c>
      <c r="R117" s="284">
        <f>R112*(IF($I112=$D$552,R$552,IF($I112=$D$553,R$553,IF($I112=$D$554,R$554,IF($I112=$D$555,R$555,IF($I112=$D$556,R$556,"NA"))))))</f>
        <v>0</v>
      </c>
      <c r="S117" s="65"/>
      <c r="T117" s="5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</row>
    <row r="118" spans="1:32" ht="13.5" hidden="1" outlineLevel="1" thickBot="1" x14ac:dyDescent="0.25">
      <c r="A118" s="34"/>
      <c r="C118" s="66"/>
      <c r="D118" s="66"/>
      <c r="E118" s="281" t="s">
        <v>152</v>
      </c>
      <c r="F118" s="249"/>
      <c r="G118" s="249"/>
      <c r="H118" s="249"/>
      <c r="I118" s="249"/>
      <c r="J118" s="249"/>
      <c r="K118" s="285"/>
      <c r="L118" s="285"/>
      <c r="M118" s="270" t="s">
        <v>35</v>
      </c>
      <c r="N118" s="282">
        <f>N113*N116</f>
        <v>0</v>
      </c>
      <c r="O118" s="282">
        <f>O113*O116</f>
        <v>0</v>
      </c>
      <c r="P118" s="282">
        <f>P113*P116</f>
        <v>0</v>
      </c>
      <c r="Q118" s="282">
        <f>Q113*Q116</f>
        <v>0</v>
      </c>
      <c r="R118" s="284">
        <f>R113*R116</f>
        <v>0</v>
      </c>
      <c r="S118" s="65"/>
      <c r="T118" s="5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</row>
    <row r="119" spans="1:32" ht="13.5" hidden="1" outlineLevel="1" thickBot="1" x14ac:dyDescent="0.25">
      <c r="A119" s="34"/>
      <c r="C119" s="66"/>
      <c r="D119" s="66"/>
      <c r="E119" s="281" t="s">
        <v>153</v>
      </c>
      <c r="F119" s="249"/>
      <c r="G119" s="249"/>
      <c r="H119" s="249"/>
      <c r="I119" s="249"/>
      <c r="J119" s="249"/>
      <c r="K119" s="276"/>
      <c r="L119" s="276"/>
      <c r="M119" s="286" t="s">
        <v>35</v>
      </c>
      <c r="N119" s="282">
        <f>N114*(IF($I114=$D$552,N$552,IF($I114=$D$553,N$553,IF($I114=$D$554,N$554,IF($I114=$D$555,N$555,IF($I114=$D$556,N$556,"NA"))))))</f>
        <v>0</v>
      </c>
      <c r="O119" s="282">
        <f>O114*(IF($I114=$D$552,O$552,IF($I114=$D$553,O$553,IF($I114=$D$554,O$554,IF($I114=$D$555,O$555,IF($I114=$D$556,O$556,"NA"))))))</f>
        <v>0</v>
      </c>
      <c r="P119" s="283">
        <f>P114*(IF($I114=$D$552,P$552,IF($I114=$D$553,P$553,IF($I114=$D$554,P$554,IF($I114=$D$555,P$555,IF($I114=$D$556,P$556,"NA"))))))</f>
        <v>0</v>
      </c>
      <c r="Q119" s="283">
        <f>Q114*(IF($I114=$D$552,Q$552,IF($I114=$D$553,Q$553,IF($I114=$D$554,Q$554,IF($I114=$D$555,Q$555,IF($I114=$D$556,Q$556,"NA"))))))</f>
        <v>0</v>
      </c>
      <c r="R119" s="284">
        <f>R114*(IF($I114=$D$552,R$552,IF($I114=$D$553,R$553,IF($I114=$D$554,R$554,IF($I114=$D$555,R$555,IF($I114=$D$556,R$556,"NA"))))))</f>
        <v>0</v>
      </c>
      <c r="S119" s="65"/>
      <c r="T119" s="5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</row>
    <row r="120" spans="1:32" ht="13.5" hidden="1" outlineLevel="2" thickBot="1" x14ac:dyDescent="0.25">
      <c r="A120" s="34"/>
      <c r="C120" s="66"/>
      <c r="D120" s="66"/>
      <c r="E120" s="364" t="s">
        <v>154</v>
      </c>
      <c r="F120" s="249"/>
      <c r="G120" s="249"/>
      <c r="H120" s="249"/>
      <c r="I120" s="249"/>
      <c r="J120" s="249"/>
      <c r="K120" s="276"/>
      <c r="L120" s="276"/>
      <c r="M120" s="286" t="s">
        <v>35</v>
      </c>
      <c r="N120" s="282">
        <f>N116*N$26*(1-$K$28)</f>
        <v>0</v>
      </c>
      <c r="O120" s="282">
        <f>O116*O$26*(1-$K$28)</f>
        <v>0</v>
      </c>
      <c r="P120" s="282">
        <f>P116*P$26*(1-$K$28)</f>
        <v>0</v>
      </c>
      <c r="Q120" s="282">
        <f>Q116*Q$26*(1-$K$28)</f>
        <v>0</v>
      </c>
      <c r="R120" s="284">
        <f>R116*R$26*(1-$K$28)</f>
        <v>0</v>
      </c>
      <c r="S120" s="65"/>
      <c r="T120" s="5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</row>
    <row r="121" spans="1:32" ht="13.5" hidden="1" outlineLevel="2" thickBot="1" x14ac:dyDescent="0.25">
      <c r="A121" s="34"/>
      <c r="C121" s="66"/>
      <c r="D121" s="66"/>
      <c r="E121" s="364" t="s">
        <v>155</v>
      </c>
      <c r="F121" s="249"/>
      <c r="G121" s="249"/>
      <c r="H121" s="249"/>
      <c r="I121" s="249"/>
      <c r="J121" s="249"/>
      <c r="K121" s="276"/>
      <c r="L121" s="276"/>
      <c r="M121" s="286" t="s">
        <v>35</v>
      </c>
      <c r="N121" s="282">
        <f>N$27*(IF($K$27=$D$552,N$552,IF($K$27=$D$553,N$553,IF($K$27=$D$554,N$554,IF($K$27=$D$555,N$555,IF($K$27=$D$556,N$556,"NA"))))))</f>
        <v>0</v>
      </c>
      <c r="O121" s="282">
        <f>O$27*(IF($K$27=$D$552,O$552,IF($K$27=$D$553,O$553,IF($K$27=$D$554,O$554,IF($K$27=$D$555,O$555,IF($K$27=$D$556,O$556,"NA"))))))</f>
        <v>0</v>
      </c>
      <c r="P121" s="283">
        <f>P$27*(IF($K$27=$D$552,P$552,IF($K$27=$D$553,P$553,IF($K$27=$D$554,P$554,IF($K$27=$D$555,P$555,IF($K$27=$D$556,P$556,"NA"))))))</f>
        <v>0</v>
      </c>
      <c r="Q121" s="283">
        <f>Q$27*(IF($K$27=$D$552,Q$552,IF($K$27=$D$553,Q$553,IF($K$27=$D$554,Q$554,IF($K$27=$D$555,Q$555,IF($K$27=$D$556,Q$556,"NA"))))))</f>
        <v>0</v>
      </c>
      <c r="R121" s="284">
        <f>R$27*(IF($K$27=$D$552,R$552,IF($K$27=$D$553,R$553,IF($K$27=$D$554,R$554,IF($K$27=$D$555,R$555,IF($K$27=$D$556,R$556,"NA"))))))</f>
        <v>0</v>
      </c>
      <c r="S121" s="65"/>
      <c r="T121" s="5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</row>
    <row r="122" spans="1:32" ht="13.5" hidden="1" outlineLevel="2" thickBot="1" x14ac:dyDescent="0.25">
      <c r="A122" s="34"/>
      <c r="C122" s="66"/>
      <c r="D122" s="66"/>
      <c r="E122" s="364" t="s">
        <v>156</v>
      </c>
      <c r="F122" s="249"/>
      <c r="G122" s="249"/>
      <c r="H122" s="249"/>
      <c r="I122" s="249"/>
      <c r="J122" s="249"/>
      <c r="K122" s="276"/>
      <c r="L122" s="276"/>
      <c r="M122" s="286" t="s">
        <v>35</v>
      </c>
      <c r="N122" s="282">
        <f>IF($H$28=$G$479,N116*$K$28*N$28,0)</f>
        <v>0</v>
      </c>
      <c r="O122" s="282">
        <f>IF($H$28=$G$479,O116*$K$28*O$28,0)</f>
        <v>0</v>
      </c>
      <c r="P122" s="283">
        <f>IF($H$28=$G$479,P116*$K$28*P$28,0)</f>
        <v>0</v>
      </c>
      <c r="Q122" s="283">
        <f>IF($H$28=$G$479,Q116*$K$28*Q$28,0)</f>
        <v>0</v>
      </c>
      <c r="R122" s="284">
        <f>IF($H$28=$G$479,R116*$K$28*R$28,0)</f>
        <v>0</v>
      </c>
      <c r="S122" s="65"/>
      <c r="T122" s="5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</row>
    <row r="123" spans="1:32" ht="13.5" hidden="1" outlineLevel="1" thickBot="1" x14ac:dyDescent="0.25">
      <c r="A123" s="34"/>
      <c r="C123" s="66"/>
      <c r="D123" s="66"/>
      <c r="E123" s="281" t="s">
        <v>157</v>
      </c>
      <c r="F123" s="249"/>
      <c r="G123" s="249"/>
      <c r="H123" s="249"/>
      <c r="I123" s="249"/>
      <c r="J123" s="249"/>
      <c r="K123" s="276"/>
      <c r="L123" s="276"/>
      <c r="M123" s="286" t="s">
        <v>35</v>
      </c>
      <c r="N123" s="282">
        <f>N120-N121+N122</f>
        <v>0</v>
      </c>
      <c r="O123" s="282">
        <f>O120-O121+O122</f>
        <v>0</v>
      </c>
      <c r="P123" s="282">
        <f>P120-P121+P122</f>
        <v>0</v>
      </c>
      <c r="Q123" s="282">
        <f>Q120-Q121+Q122</f>
        <v>0</v>
      </c>
      <c r="R123" s="284">
        <f>R120-R121+R122</f>
        <v>0</v>
      </c>
      <c r="S123" s="65"/>
      <c r="T123" s="5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</row>
    <row r="124" spans="1:32" ht="13.5" collapsed="1" thickBot="1" x14ac:dyDescent="0.25">
      <c r="A124" s="34"/>
      <c r="C124" s="66"/>
      <c r="D124" s="67"/>
      <c r="E124" s="256" t="s">
        <v>37</v>
      </c>
      <c r="F124" s="236"/>
      <c r="G124" s="236"/>
      <c r="H124" s="236"/>
      <c r="I124" s="236"/>
      <c r="J124" s="236"/>
      <c r="K124" s="287"/>
      <c r="L124" s="287"/>
      <c r="M124" s="288">
        <f>Step1_Historical!M33</f>
        <v>0</v>
      </c>
      <c r="N124" s="289">
        <f>N116-N117+N118-N119+N123</f>
        <v>0</v>
      </c>
      <c r="O124" s="289">
        <f>O116-O117+O118-O119+O123</f>
        <v>0</v>
      </c>
      <c r="P124" s="289">
        <f>P116-P117+P118-P119+P123</f>
        <v>0</v>
      </c>
      <c r="Q124" s="289">
        <f>Q116-Q117+Q118-Q119+Q123</f>
        <v>0</v>
      </c>
      <c r="R124" s="291">
        <f>R116-R117+R118-R119+R123</f>
        <v>0</v>
      </c>
      <c r="S124" s="65"/>
      <c r="T124" s="5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</row>
    <row r="125" spans="1:32" ht="13.5" thickBot="1" x14ac:dyDescent="0.25">
      <c r="A125" s="34"/>
      <c r="C125" s="66"/>
      <c r="D125" s="249"/>
      <c r="E125" s="228"/>
      <c r="F125" s="249"/>
      <c r="G125" s="249"/>
      <c r="H125" s="249"/>
      <c r="I125" s="249"/>
      <c r="J125" s="249"/>
      <c r="K125" s="276"/>
      <c r="L125" s="276"/>
      <c r="M125" s="296"/>
      <c r="N125" s="295"/>
      <c r="O125" s="295"/>
      <c r="P125" s="295"/>
      <c r="Q125" s="452"/>
      <c r="R125" s="295"/>
      <c r="S125" s="65"/>
      <c r="T125" s="5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</row>
    <row r="126" spans="1:32" ht="15" x14ac:dyDescent="0.2">
      <c r="A126" s="34"/>
      <c r="C126" s="66"/>
      <c r="D126" s="267" t="str">
        <f>Step1_Historical!D34</f>
        <v>Supporting Organization</v>
      </c>
      <c r="E126" s="239"/>
      <c r="F126" s="239"/>
      <c r="G126" s="239"/>
      <c r="H126" s="239"/>
      <c r="I126" s="239"/>
      <c r="J126" s="239"/>
      <c r="K126" s="268"/>
      <c r="L126" s="268"/>
      <c r="M126" s="241" t="str">
        <f t="shared" ref="M126:R126" si="19">M110</f>
        <v>Dec 31, 2013</v>
      </c>
      <c r="N126" s="241" t="str">
        <f t="shared" si="19"/>
        <v>Dec 31, 2014</v>
      </c>
      <c r="O126" s="241" t="str">
        <f t="shared" si="19"/>
        <v>Dec 31, 2015</v>
      </c>
      <c r="P126" s="241" t="str">
        <f t="shared" si="19"/>
        <v>Dec 31, 2016</v>
      </c>
      <c r="Q126" s="241" t="str">
        <f t="shared" si="19"/>
        <v>Dec 31, 2017</v>
      </c>
      <c r="R126" s="242" t="str">
        <f t="shared" si="19"/>
        <v>Dec 31, 2018</v>
      </c>
      <c r="S126" s="65"/>
      <c r="T126" s="5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</row>
    <row r="127" spans="1:32" ht="5.25" customHeight="1" x14ac:dyDescent="0.2">
      <c r="A127" s="34"/>
      <c r="C127" s="66"/>
      <c r="D127" s="66"/>
      <c r="E127" s="249"/>
      <c r="F127" s="249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65"/>
      <c r="S127" s="65"/>
      <c r="T127" s="5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</row>
    <row r="128" spans="1:32" ht="13.5" thickBot="1" x14ac:dyDescent="0.25">
      <c r="A128" s="34"/>
      <c r="C128" s="66"/>
      <c r="D128" s="66"/>
      <c r="E128" s="228" t="s">
        <v>56</v>
      </c>
      <c r="F128" s="249"/>
      <c r="G128" s="249"/>
      <c r="H128" s="249"/>
      <c r="I128" s="516" t="str">
        <f>I112</f>
        <v>3-yr rolling avg</v>
      </c>
      <c r="J128" s="517"/>
      <c r="K128" s="269"/>
      <c r="L128" s="269"/>
      <c r="M128" s="270" t="s">
        <v>35</v>
      </c>
      <c r="N128" s="245">
        <f t="shared" ref="N128:P130" si="20">N112</f>
        <v>0</v>
      </c>
      <c r="O128" s="245">
        <f t="shared" si="20"/>
        <v>0</v>
      </c>
      <c r="P128" s="245">
        <f t="shared" si="20"/>
        <v>0</v>
      </c>
      <c r="Q128" s="247">
        <f>P128</f>
        <v>0</v>
      </c>
      <c r="R128" s="248">
        <f t="shared" ref="Q128:R130" si="21">Q128</f>
        <v>0</v>
      </c>
      <c r="S128" s="65"/>
      <c r="T128" s="5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</row>
    <row r="129" spans="1:32" ht="13.5" thickBot="1" x14ac:dyDescent="0.25">
      <c r="A129" s="34"/>
      <c r="C129" s="66"/>
      <c r="D129" s="66"/>
      <c r="E129" s="228" t="s">
        <v>57</v>
      </c>
      <c r="F129" s="249"/>
      <c r="G129" s="249"/>
      <c r="H129" s="249"/>
      <c r="I129" s="249"/>
      <c r="J129" s="249"/>
      <c r="K129" s="249"/>
      <c r="L129" s="249"/>
      <c r="M129" s="270" t="s">
        <v>35</v>
      </c>
      <c r="N129" s="245">
        <f t="shared" si="20"/>
        <v>0</v>
      </c>
      <c r="O129" s="245">
        <f t="shared" si="20"/>
        <v>0</v>
      </c>
      <c r="P129" s="245">
        <f t="shared" si="20"/>
        <v>0</v>
      </c>
      <c r="Q129" s="247">
        <f t="shared" si="21"/>
        <v>0</v>
      </c>
      <c r="R129" s="248">
        <f t="shared" si="21"/>
        <v>0</v>
      </c>
      <c r="S129" s="65"/>
      <c r="T129" s="5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</row>
    <row r="130" spans="1:32" x14ac:dyDescent="0.2">
      <c r="A130" s="34"/>
      <c r="C130" s="66"/>
      <c r="D130" s="66"/>
      <c r="E130" s="228" t="s">
        <v>114</v>
      </c>
      <c r="F130" s="249"/>
      <c r="G130" s="249"/>
      <c r="H130" s="249"/>
      <c r="I130" s="516" t="str">
        <f>I114</f>
        <v>3-yr rolling avg</v>
      </c>
      <c r="J130" s="517"/>
      <c r="K130" s="269"/>
      <c r="L130" s="269"/>
      <c r="M130" s="271" t="s">
        <v>35</v>
      </c>
      <c r="N130" s="272">
        <f t="shared" si="20"/>
        <v>0</v>
      </c>
      <c r="O130" s="272">
        <f t="shared" si="20"/>
        <v>0</v>
      </c>
      <c r="P130" s="272">
        <f t="shared" si="20"/>
        <v>0</v>
      </c>
      <c r="Q130" s="273">
        <f t="shared" si="21"/>
        <v>0</v>
      </c>
      <c r="R130" s="274">
        <f t="shared" si="21"/>
        <v>0</v>
      </c>
      <c r="S130" s="65"/>
      <c r="T130" s="5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</row>
    <row r="131" spans="1:32" ht="8.25" customHeight="1" x14ac:dyDescent="0.2">
      <c r="A131" s="34"/>
      <c r="C131" s="66"/>
      <c r="D131" s="275"/>
      <c r="E131" s="249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  <c r="R131" s="65"/>
      <c r="S131" s="65"/>
      <c r="T131" s="5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</row>
    <row r="132" spans="1:32" ht="13.5" thickBot="1" x14ac:dyDescent="0.25">
      <c r="A132" s="34"/>
      <c r="C132" s="66"/>
      <c r="D132" s="66"/>
      <c r="E132" s="228" t="s">
        <v>38</v>
      </c>
      <c r="F132" s="249"/>
      <c r="G132" s="249"/>
      <c r="H132" s="249"/>
      <c r="I132" s="249"/>
      <c r="J132" s="249"/>
      <c r="K132" s="276"/>
      <c r="L132" s="276"/>
      <c r="M132" s="277">
        <f>Step1_Historical!L34</f>
        <v>0</v>
      </c>
      <c r="N132" s="278">
        <f>M140</f>
        <v>0</v>
      </c>
      <c r="O132" s="278">
        <f>N140</f>
        <v>0</v>
      </c>
      <c r="P132" s="279">
        <f>O140</f>
        <v>0</v>
      </c>
      <c r="Q132" s="279">
        <f>P140</f>
        <v>0</v>
      </c>
      <c r="R132" s="280">
        <f>Q140</f>
        <v>0</v>
      </c>
      <c r="S132" s="65"/>
      <c r="T132" s="5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</row>
    <row r="133" spans="1:32" ht="13.5" hidden="1" outlineLevel="1" thickBot="1" x14ac:dyDescent="0.25">
      <c r="A133" s="34"/>
      <c r="C133" s="66"/>
      <c r="D133" s="66"/>
      <c r="E133" s="281" t="s">
        <v>151</v>
      </c>
      <c r="F133" s="249"/>
      <c r="G133" s="249"/>
      <c r="H133" s="249"/>
      <c r="I133" s="249"/>
      <c r="J133" s="249"/>
      <c r="K133" s="276"/>
      <c r="L133" s="276"/>
      <c r="M133" s="270" t="s">
        <v>35</v>
      </c>
      <c r="N133" s="282">
        <f>N128*(IF($I128=$D$562,N$562,IF($I128=$D$563,N$563,IF($I128=$D$564,N$564,IF($I128=$D$565,N$565,IF($I128=$D$566,N$566,"NA"))))))</f>
        <v>0</v>
      </c>
      <c r="O133" s="282">
        <f>O128*(IF($I128=$D$562,O$562,IF($I128=$D$563,O$563,IF($I128=$D$564,O$564,IF($I128=$D$565,O$565,IF($I128=$D$566,O$566,"NA"))))))</f>
        <v>0</v>
      </c>
      <c r="P133" s="283">
        <f>P128*(IF($I128=$D$562,P$562,IF($I128=$D$563,P$563,IF($I128=$D$564,P$564,IF($I128=$D$565,P$565,IF($I128=$D$566,P$566,"NA"))))))</f>
        <v>0</v>
      </c>
      <c r="Q133" s="283">
        <f>Q128*(IF($I128=$D$562,Q$562,IF($I128=$D$563,Q$563,IF($I128=$D$564,Q$564,IF($I128=$D$565,Q$565,IF($I128=$D$566,Q$566,"NA"))))))</f>
        <v>0</v>
      </c>
      <c r="R133" s="284">
        <f>R128*(IF($I128=$D$562,R$562,IF($I128=$D$563,R$563,IF($I128=$D$564,R$564,IF($I128=$D$565,R$565,IF($I128=$D$566,R$566,"NA"))))))</f>
        <v>0</v>
      </c>
      <c r="S133" s="65"/>
      <c r="T133" s="5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</row>
    <row r="134" spans="1:32" ht="13.5" hidden="1" outlineLevel="1" thickBot="1" x14ac:dyDescent="0.25">
      <c r="A134" s="34"/>
      <c r="C134" s="66"/>
      <c r="D134" s="66"/>
      <c r="E134" s="281" t="s">
        <v>152</v>
      </c>
      <c r="F134" s="249"/>
      <c r="G134" s="249"/>
      <c r="H134" s="249"/>
      <c r="I134" s="249"/>
      <c r="J134" s="249"/>
      <c r="K134" s="285"/>
      <c r="L134" s="285"/>
      <c r="M134" s="270" t="s">
        <v>35</v>
      </c>
      <c r="N134" s="282">
        <f>N129*N132</f>
        <v>0</v>
      </c>
      <c r="O134" s="282">
        <f>O129*O132</f>
        <v>0</v>
      </c>
      <c r="P134" s="282">
        <f>P129*P132</f>
        <v>0</v>
      </c>
      <c r="Q134" s="282">
        <f>Q129*Q132</f>
        <v>0</v>
      </c>
      <c r="R134" s="284">
        <f>R129*R132</f>
        <v>0</v>
      </c>
      <c r="S134" s="65"/>
      <c r="T134" s="5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</row>
    <row r="135" spans="1:32" ht="13.5" hidden="1" outlineLevel="1" thickBot="1" x14ac:dyDescent="0.25">
      <c r="A135" s="34"/>
      <c r="C135" s="66"/>
      <c r="D135" s="66"/>
      <c r="E135" s="281" t="s">
        <v>153</v>
      </c>
      <c r="F135" s="249"/>
      <c r="G135" s="249"/>
      <c r="H135" s="249"/>
      <c r="I135" s="249"/>
      <c r="J135" s="249"/>
      <c r="K135" s="276"/>
      <c r="L135" s="276"/>
      <c r="M135" s="286" t="s">
        <v>35</v>
      </c>
      <c r="N135" s="282">
        <f>N130*(IF($I130=$D$562,N$562,IF($I130=$D$563,N$563,IF($I130=$D$564,N$564,IF($I130=$D$565,N$565,IF($I130=$D$566,N$566,"NA"))))))</f>
        <v>0</v>
      </c>
      <c r="O135" s="282">
        <f>O130*(IF($I130=$D$562,O$562,IF($I130=$D$563,O$563,IF($I130=$D$564,O$564,IF($I130=$D$565,O$565,IF($I130=$D$566,O$566,"NA"))))))</f>
        <v>0</v>
      </c>
      <c r="P135" s="283">
        <f>P130*(IF($I130=$D$562,P$562,IF($I130=$D$563,P$563,IF($I130=$D$564,P$564,IF($I130=$D$565,P$565,IF($I130=$D$566,P$566,"NA"))))))</f>
        <v>0</v>
      </c>
      <c r="Q135" s="283">
        <f>Q130*(IF($I130=$D$562,Q$562,IF($I130=$D$563,Q$563,IF($I130=$D$564,Q$564,IF($I130=$D$565,Q$565,IF($I130=$D$566,Q$566,"NA"))))))</f>
        <v>0</v>
      </c>
      <c r="R135" s="284">
        <f>R130*(IF($I130=$D$562,R$562,IF($I130=$D$563,R$563,IF($I130=$D$564,R$564,IF($I130=$D$565,R$565,IF($I130=$D$566,R$566,"NA"))))))</f>
        <v>0</v>
      </c>
      <c r="S135" s="65"/>
      <c r="T135" s="5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</row>
    <row r="136" spans="1:32" ht="13.5" hidden="1" outlineLevel="2" thickBot="1" x14ac:dyDescent="0.25">
      <c r="A136" s="34"/>
      <c r="C136" s="66"/>
      <c r="D136" s="66"/>
      <c r="E136" s="364" t="s">
        <v>154</v>
      </c>
      <c r="F136" s="249"/>
      <c r="G136" s="249"/>
      <c r="H136" s="249"/>
      <c r="I136" s="249"/>
      <c r="J136" s="249"/>
      <c r="K136" s="276"/>
      <c r="L136" s="276"/>
      <c r="M136" s="286" t="s">
        <v>35</v>
      </c>
      <c r="N136" s="282">
        <f>N132*N$26*(1-$K$28)</f>
        <v>0</v>
      </c>
      <c r="O136" s="282">
        <f>O132*O$26*(1-$K$28)</f>
        <v>0</v>
      </c>
      <c r="P136" s="282">
        <f>P132*P$26*(1-$K$28)</f>
        <v>0</v>
      </c>
      <c r="Q136" s="282">
        <f>Q132*Q$26*(1-$K$28)</f>
        <v>0</v>
      </c>
      <c r="R136" s="284">
        <f>R132*R$26*(1-$K$28)</f>
        <v>0</v>
      </c>
      <c r="S136" s="65"/>
      <c r="T136" s="5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</row>
    <row r="137" spans="1:32" ht="13.5" hidden="1" outlineLevel="2" thickBot="1" x14ac:dyDescent="0.25">
      <c r="A137" s="34"/>
      <c r="C137" s="66"/>
      <c r="D137" s="66"/>
      <c r="E137" s="364" t="s">
        <v>155</v>
      </c>
      <c r="F137" s="249"/>
      <c r="G137" s="249"/>
      <c r="H137" s="249"/>
      <c r="I137" s="249"/>
      <c r="J137" s="249"/>
      <c r="K137" s="276"/>
      <c r="L137" s="276"/>
      <c r="M137" s="286" t="s">
        <v>35</v>
      </c>
      <c r="N137" s="282">
        <f>N$27*(IF($K$27=$D$562,N$562,IF($K$27=$D$563,N$563,IF($K$27=$D$564,N$564,IF($K$27=$D$565,N$565,IF($K$27=$D$566,N$566,"NA"))))))</f>
        <v>0</v>
      </c>
      <c r="O137" s="282">
        <f>O$27*(IF($K$27=$D$562,O$562,IF($K$27=$D$563,O$563,IF($K$27=$D$564,O$564,IF($K$27=$D$565,O$565,IF($K$27=$D$566,O$566,"NA"))))))</f>
        <v>0</v>
      </c>
      <c r="P137" s="283">
        <f>P$27*(IF($K$27=$D$562,P$562,IF($K$27=$D$563,P$563,IF($K$27=$D$564,P$564,IF($K$27=$D$565,P$565,IF($K$27=$D$566,P$566,"NA"))))))</f>
        <v>0</v>
      </c>
      <c r="Q137" s="283">
        <f>Q$27*(IF($K$27=$D$562,Q$562,IF($K$27=$D$563,Q$563,IF($K$27=$D$564,Q$564,IF($K$27=$D$565,Q$565,IF($K$27=$D$566,Q$566,"NA"))))))</f>
        <v>0</v>
      </c>
      <c r="R137" s="284">
        <f>R$27*(IF($K$27=$D$562,R$562,IF($K$27=$D$563,R$563,IF($K$27=$D$564,R$564,IF($K$27=$D$565,R$565,IF($K$27=$D$566,R$566,"NA"))))))</f>
        <v>0</v>
      </c>
      <c r="S137" s="65"/>
      <c r="T137" s="5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</row>
    <row r="138" spans="1:32" ht="13.5" hidden="1" outlineLevel="2" thickBot="1" x14ac:dyDescent="0.25">
      <c r="A138" s="34"/>
      <c r="C138" s="66"/>
      <c r="D138" s="66"/>
      <c r="E138" s="364" t="s">
        <v>156</v>
      </c>
      <c r="F138" s="249"/>
      <c r="G138" s="249"/>
      <c r="H138" s="249"/>
      <c r="I138" s="249"/>
      <c r="J138" s="249"/>
      <c r="K138" s="276"/>
      <c r="L138" s="276"/>
      <c r="M138" s="286" t="s">
        <v>35</v>
      </c>
      <c r="N138" s="282">
        <f>IF($H$28=$G$479,N132*$K$28*N$28,0)</f>
        <v>0</v>
      </c>
      <c r="O138" s="282">
        <f>IF($H$28=$G$479,O132*$K$28*O$28,0)</f>
        <v>0</v>
      </c>
      <c r="P138" s="283">
        <f>IF($H$28=$G$479,P132*$K$28*P$28,0)</f>
        <v>0</v>
      </c>
      <c r="Q138" s="283">
        <f>IF($H$28=$G$479,Q132*$K$28*Q$28,0)</f>
        <v>0</v>
      </c>
      <c r="R138" s="284">
        <f>IF($H$28=$G$479,R132*$K$28*R$28,0)</f>
        <v>0</v>
      </c>
      <c r="S138" s="65"/>
      <c r="T138" s="5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</row>
    <row r="139" spans="1:32" ht="13.5" hidden="1" outlineLevel="1" thickBot="1" x14ac:dyDescent="0.25">
      <c r="A139" s="34"/>
      <c r="C139" s="66"/>
      <c r="D139" s="66"/>
      <c r="E139" s="281" t="s">
        <v>157</v>
      </c>
      <c r="F139" s="249"/>
      <c r="G139" s="249"/>
      <c r="H139" s="249"/>
      <c r="I139" s="249"/>
      <c r="J139" s="249"/>
      <c r="K139" s="276"/>
      <c r="L139" s="276"/>
      <c r="M139" s="286" t="s">
        <v>35</v>
      </c>
      <c r="N139" s="282">
        <f>N136-N137+N138</f>
        <v>0</v>
      </c>
      <c r="O139" s="282">
        <f>O136-O137+O138</f>
        <v>0</v>
      </c>
      <c r="P139" s="282">
        <f>P136-P137+P138</f>
        <v>0</v>
      </c>
      <c r="Q139" s="282">
        <f>Q136-Q137+Q138</f>
        <v>0</v>
      </c>
      <c r="R139" s="284">
        <f>R136-R137+R138</f>
        <v>0</v>
      </c>
      <c r="S139" s="65"/>
      <c r="T139" s="5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</row>
    <row r="140" spans="1:32" ht="13.5" collapsed="1" thickBot="1" x14ac:dyDescent="0.25">
      <c r="A140" s="34"/>
      <c r="C140" s="66"/>
      <c r="D140" s="67"/>
      <c r="E140" s="256" t="s">
        <v>37</v>
      </c>
      <c r="F140" s="236"/>
      <c r="G140" s="236"/>
      <c r="H140" s="236"/>
      <c r="I140" s="236"/>
      <c r="J140" s="236"/>
      <c r="K140" s="287"/>
      <c r="L140" s="287"/>
      <c r="M140" s="288">
        <f>Step1_Historical!M34</f>
        <v>0</v>
      </c>
      <c r="N140" s="289">
        <f>N132-N133+N134-N135+N139</f>
        <v>0</v>
      </c>
      <c r="O140" s="289">
        <f>O132-O133+O134-O135+O139</f>
        <v>0</v>
      </c>
      <c r="P140" s="289">
        <f>P132-P133+P134-P135+P139</f>
        <v>0</v>
      </c>
      <c r="Q140" s="289">
        <f>Q132-Q133+Q134-Q135+Q139</f>
        <v>0</v>
      </c>
      <c r="R140" s="291">
        <f>R132-R133+R134-R135+R139</f>
        <v>0</v>
      </c>
      <c r="S140" s="65"/>
      <c r="T140" s="5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</row>
    <row r="141" spans="1:32" ht="13.5" thickBot="1" x14ac:dyDescent="0.25">
      <c r="A141" s="34"/>
      <c r="C141" s="66"/>
      <c r="D141" s="249"/>
      <c r="E141" s="228"/>
      <c r="F141" s="249"/>
      <c r="G141" s="249"/>
      <c r="H141" s="249"/>
      <c r="I141" s="249"/>
      <c r="J141" s="249"/>
      <c r="K141" s="276"/>
      <c r="L141" s="276"/>
      <c r="M141" s="296"/>
      <c r="N141" s="295"/>
      <c r="O141" s="295"/>
      <c r="P141" s="295"/>
      <c r="Q141" s="295"/>
      <c r="R141" s="295"/>
      <c r="S141" s="65"/>
      <c r="T141" s="5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</row>
    <row r="142" spans="1:32" ht="15" x14ac:dyDescent="0.2">
      <c r="A142" s="34"/>
      <c r="C142" s="66"/>
      <c r="D142" s="267" t="str">
        <f>Step1_Historical!D35</f>
        <v>Other Fund Type 1</v>
      </c>
      <c r="E142" s="239"/>
      <c r="F142" s="239"/>
      <c r="G142" s="239"/>
      <c r="H142" s="239"/>
      <c r="I142" s="239"/>
      <c r="J142" s="239"/>
      <c r="K142" s="268"/>
      <c r="L142" s="268"/>
      <c r="M142" s="241" t="str">
        <f t="shared" ref="M142:R142" si="22">M126</f>
        <v>Dec 31, 2013</v>
      </c>
      <c r="N142" s="241" t="str">
        <f t="shared" si="22"/>
        <v>Dec 31, 2014</v>
      </c>
      <c r="O142" s="241" t="str">
        <f t="shared" si="22"/>
        <v>Dec 31, 2015</v>
      </c>
      <c r="P142" s="241" t="str">
        <f t="shared" si="22"/>
        <v>Dec 31, 2016</v>
      </c>
      <c r="Q142" s="241" t="str">
        <f t="shared" si="22"/>
        <v>Dec 31, 2017</v>
      </c>
      <c r="R142" s="242" t="str">
        <f t="shared" si="22"/>
        <v>Dec 31, 2018</v>
      </c>
      <c r="S142" s="65"/>
      <c r="T142" s="5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</row>
    <row r="143" spans="1:32" ht="5.25" customHeight="1" x14ac:dyDescent="0.2">
      <c r="A143" s="34"/>
      <c r="C143" s="66"/>
      <c r="D143" s="66"/>
      <c r="E143" s="249"/>
      <c r="F143" s="249"/>
      <c r="G143" s="249"/>
      <c r="H143" s="249"/>
      <c r="I143" s="249"/>
      <c r="J143" s="249"/>
      <c r="K143" s="249"/>
      <c r="L143" s="249"/>
      <c r="M143" s="249"/>
      <c r="N143" s="249"/>
      <c r="O143" s="249"/>
      <c r="P143" s="249"/>
      <c r="Q143" s="249"/>
      <c r="R143" s="65"/>
      <c r="S143" s="65"/>
      <c r="T143" s="5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</row>
    <row r="144" spans="1:32" ht="13.5" thickBot="1" x14ac:dyDescent="0.25">
      <c r="A144" s="34"/>
      <c r="C144" s="66"/>
      <c r="D144" s="66"/>
      <c r="E144" s="228" t="s">
        <v>56</v>
      </c>
      <c r="F144" s="249"/>
      <c r="G144" s="249"/>
      <c r="H144" s="249"/>
      <c r="I144" s="516" t="str">
        <f>I128</f>
        <v>3-yr rolling avg</v>
      </c>
      <c r="J144" s="517"/>
      <c r="K144" s="269"/>
      <c r="L144" s="269"/>
      <c r="M144" s="270" t="s">
        <v>35</v>
      </c>
      <c r="N144" s="245">
        <f t="shared" ref="N144:P146" si="23">N128</f>
        <v>0</v>
      </c>
      <c r="O144" s="245">
        <f t="shared" si="23"/>
        <v>0</v>
      </c>
      <c r="P144" s="245">
        <f t="shared" si="23"/>
        <v>0</v>
      </c>
      <c r="Q144" s="247">
        <f t="shared" ref="Q144:R146" si="24">P144</f>
        <v>0</v>
      </c>
      <c r="R144" s="248">
        <f t="shared" si="24"/>
        <v>0</v>
      </c>
      <c r="S144" s="65"/>
      <c r="T144" s="5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</row>
    <row r="145" spans="1:32" ht="13.5" thickBot="1" x14ac:dyDescent="0.25">
      <c r="A145" s="34"/>
      <c r="C145" s="66"/>
      <c r="D145" s="66"/>
      <c r="E145" s="228" t="s">
        <v>57</v>
      </c>
      <c r="F145" s="249"/>
      <c r="G145" s="249"/>
      <c r="H145" s="249"/>
      <c r="I145" s="249"/>
      <c r="J145" s="249"/>
      <c r="K145" s="249"/>
      <c r="L145" s="249"/>
      <c r="M145" s="270" t="s">
        <v>35</v>
      </c>
      <c r="N145" s="245">
        <f t="shared" si="23"/>
        <v>0</v>
      </c>
      <c r="O145" s="245">
        <f t="shared" si="23"/>
        <v>0</v>
      </c>
      <c r="P145" s="245">
        <f t="shared" si="23"/>
        <v>0</v>
      </c>
      <c r="Q145" s="247">
        <f t="shared" si="24"/>
        <v>0</v>
      </c>
      <c r="R145" s="248">
        <f t="shared" si="24"/>
        <v>0</v>
      </c>
      <c r="S145" s="65"/>
      <c r="T145" s="5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</row>
    <row r="146" spans="1:32" x14ac:dyDescent="0.2">
      <c r="A146" s="34"/>
      <c r="C146" s="66"/>
      <c r="D146" s="66"/>
      <c r="E146" s="228" t="s">
        <v>114</v>
      </c>
      <c r="F146" s="249"/>
      <c r="G146" s="249"/>
      <c r="H146" s="249"/>
      <c r="I146" s="516" t="str">
        <f>I130</f>
        <v>3-yr rolling avg</v>
      </c>
      <c r="J146" s="517"/>
      <c r="K146" s="269"/>
      <c r="L146" s="269"/>
      <c r="M146" s="271" t="s">
        <v>35</v>
      </c>
      <c r="N146" s="272">
        <f t="shared" si="23"/>
        <v>0</v>
      </c>
      <c r="O146" s="272">
        <f t="shared" si="23"/>
        <v>0</v>
      </c>
      <c r="P146" s="272">
        <f t="shared" si="23"/>
        <v>0</v>
      </c>
      <c r="Q146" s="273">
        <f t="shared" si="24"/>
        <v>0</v>
      </c>
      <c r="R146" s="274">
        <f t="shared" si="24"/>
        <v>0</v>
      </c>
      <c r="S146" s="65"/>
      <c r="T146" s="5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</row>
    <row r="147" spans="1:32" ht="8.25" customHeight="1" x14ac:dyDescent="0.2">
      <c r="A147" s="34"/>
      <c r="C147" s="66"/>
      <c r="D147" s="275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65"/>
      <c r="S147" s="65"/>
      <c r="T147" s="5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</row>
    <row r="148" spans="1:32" ht="13.5" thickBot="1" x14ac:dyDescent="0.25">
      <c r="A148" s="34"/>
      <c r="C148" s="66"/>
      <c r="D148" s="66"/>
      <c r="E148" s="228" t="s">
        <v>38</v>
      </c>
      <c r="F148" s="249"/>
      <c r="G148" s="249"/>
      <c r="H148" s="249"/>
      <c r="I148" s="249"/>
      <c r="J148" s="249"/>
      <c r="K148" s="276"/>
      <c r="L148" s="276"/>
      <c r="M148" s="277">
        <f>Step1_Historical!L35</f>
        <v>0</v>
      </c>
      <c r="N148" s="278">
        <f>M156</f>
        <v>0</v>
      </c>
      <c r="O148" s="278">
        <f>N156</f>
        <v>0</v>
      </c>
      <c r="P148" s="279">
        <f>O156</f>
        <v>0</v>
      </c>
      <c r="Q148" s="279">
        <f>P156</f>
        <v>0</v>
      </c>
      <c r="R148" s="280">
        <f>Q156</f>
        <v>0</v>
      </c>
      <c r="S148" s="65"/>
      <c r="T148" s="5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</row>
    <row r="149" spans="1:32" ht="13.5" hidden="1" outlineLevel="1" thickBot="1" x14ac:dyDescent="0.25">
      <c r="A149" s="34"/>
      <c r="C149" s="66"/>
      <c r="D149" s="66"/>
      <c r="E149" s="281" t="s">
        <v>151</v>
      </c>
      <c r="F149" s="249"/>
      <c r="G149" s="249"/>
      <c r="H149" s="249"/>
      <c r="I149" s="249"/>
      <c r="J149" s="249"/>
      <c r="K149" s="276"/>
      <c r="L149" s="276"/>
      <c r="M149" s="270" t="s">
        <v>35</v>
      </c>
      <c r="N149" s="282">
        <f>N144*(IF($I144=$D$572,N$572,IF($I144=$D$573,N$573,IF($I144=$D$574,N$574,IF($I144=$D$575,N$575,IF($I144=$D$576,N$576,"NA"))))))</f>
        <v>0</v>
      </c>
      <c r="O149" s="282">
        <f>O144*(IF($I144=$D$572,O$572,IF($I144=$D$573,O$573,IF($I144=$D$574,O$574,IF($I144=$D$575,O$575,IF($I144=$D$576,O$576,"NA"))))))</f>
        <v>0</v>
      </c>
      <c r="P149" s="283">
        <f>P144*(IF($I144=$D$572,P$572,IF($I144=$D$573,P$573,IF($I144=$D$574,P$574,IF($I144=$D$575,P$575,IF($I144=$D$576,P$576,"NA"))))))</f>
        <v>0</v>
      </c>
      <c r="Q149" s="283">
        <f>Q144*(IF($I144=$D$572,Q$572,IF($I144=$D$573,Q$573,IF($I144=$D$574,Q$574,IF($I144=$D$575,Q$575,IF($I144=$D$576,Q$576,"NA"))))))</f>
        <v>0</v>
      </c>
      <c r="R149" s="284">
        <f>R144*(IF($I144=$D$572,R$572,IF($I144=$D$573,R$573,IF($I144=$D$574,R$574,IF($I144=$D$575,R$575,IF($I144=$D$576,R$576,"NA"))))))</f>
        <v>0</v>
      </c>
      <c r="S149" s="65"/>
      <c r="T149" s="5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</row>
    <row r="150" spans="1:32" ht="13.5" hidden="1" outlineLevel="1" thickBot="1" x14ac:dyDescent="0.25">
      <c r="A150" s="34"/>
      <c r="C150" s="66"/>
      <c r="D150" s="66"/>
      <c r="E150" s="281" t="s">
        <v>152</v>
      </c>
      <c r="F150" s="249"/>
      <c r="G150" s="249"/>
      <c r="H150" s="249"/>
      <c r="I150" s="249"/>
      <c r="J150" s="249"/>
      <c r="K150" s="285"/>
      <c r="L150" s="285"/>
      <c r="M150" s="270" t="s">
        <v>35</v>
      </c>
      <c r="N150" s="282">
        <f>N145*N148</f>
        <v>0</v>
      </c>
      <c r="O150" s="282">
        <f>O145*O148</f>
        <v>0</v>
      </c>
      <c r="P150" s="282">
        <f>P145*P148</f>
        <v>0</v>
      </c>
      <c r="Q150" s="282">
        <f>Q145*Q148</f>
        <v>0</v>
      </c>
      <c r="R150" s="284">
        <f>R145*R148</f>
        <v>0</v>
      </c>
      <c r="S150" s="65"/>
      <c r="T150" s="5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</row>
    <row r="151" spans="1:32" ht="13.5" hidden="1" outlineLevel="1" thickBot="1" x14ac:dyDescent="0.25">
      <c r="A151" s="34"/>
      <c r="C151" s="66"/>
      <c r="D151" s="66"/>
      <c r="E151" s="281" t="s">
        <v>153</v>
      </c>
      <c r="F151" s="249"/>
      <c r="G151" s="249"/>
      <c r="H151" s="249"/>
      <c r="I151" s="249"/>
      <c r="J151" s="249"/>
      <c r="K151" s="276"/>
      <c r="L151" s="276"/>
      <c r="M151" s="286" t="s">
        <v>35</v>
      </c>
      <c r="N151" s="282">
        <f>N146*(IF($I146=$D$572,N$572,IF($I146=$D$573,N$573,IF($I146=$D$574,N$574,IF($I146=$D$575,N$575,IF($I146=$D$576,N$576,"NA"))))))</f>
        <v>0</v>
      </c>
      <c r="O151" s="282">
        <f>O146*(IF($I146=$D$572,O$572,IF($I146=$D$573,O$573,IF($I146=$D$574,O$574,IF($I146=$D$575,O$575,IF($I146=$D$576,O$576,"NA"))))))</f>
        <v>0</v>
      </c>
      <c r="P151" s="283">
        <f>P146*(IF($I146=$D$572,P$572,IF($I146=$D$573,P$573,IF($I146=$D$574,P$574,IF($I146=$D$575,P$575,IF($I146=$D$576,P$576,"NA"))))))</f>
        <v>0</v>
      </c>
      <c r="Q151" s="283">
        <f>Q146*(IF($I146=$D$572,Q$572,IF($I146=$D$573,Q$573,IF($I146=$D$574,Q$574,IF($I146=$D$575,Q$575,IF($I146=$D$576,Q$576,"NA"))))))</f>
        <v>0</v>
      </c>
      <c r="R151" s="284">
        <f>R146*(IF($I146=$D$572,R$572,IF($I146=$D$573,R$573,IF($I146=$D$574,R$574,IF($I146=$D$575,R$575,IF($I146=$D$576,R$576,"NA"))))))</f>
        <v>0</v>
      </c>
      <c r="S151" s="65"/>
      <c r="T151" s="5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</row>
    <row r="152" spans="1:32" ht="13.5" hidden="1" outlineLevel="2" thickBot="1" x14ac:dyDescent="0.25">
      <c r="A152" s="34"/>
      <c r="C152" s="66"/>
      <c r="D152" s="66"/>
      <c r="E152" s="364" t="s">
        <v>154</v>
      </c>
      <c r="F152" s="249"/>
      <c r="G152" s="249"/>
      <c r="H152" s="249"/>
      <c r="I152" s="249"/>
      <c r="J152" s="249"/>
      <c r="K152" s="276"/>
      <c r="L152" s="276"/>
      <c r="M152" s="286" t="s">
        <v>35</v>
      </c>
      <c r="N152" s="282">
        <f>N148*N$26*(1-$K$28)</f>
        <v>0</v>
      </c>
      <c r="O152" s="282">
        <f>O148*O$26*(1-$K$28)</f>
        <v>0</v>
      </c>
      <c r="P152" s="282">
        <f>P148*P$26*(1-$K$28)</f>
        <v>0</v>
      </c>
      <c r="Q152" s="282">
        <f>Q148*Q$26*(1-$K$28)</f>
        <v>0</v>
      </c>
      <c r="R152" s="284">
        <f>R148*R$26*(1-$K$28)</f>
        <v>0</v>
      </c>
      <c r="S152" s="65"/>
      <c r="T152" s="5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</row>
    <row r="153" spans="1:32" ht="13.5" hidden="1" outlineLevel="2" thickBot="1" x14ac:dyDescent="0.25">
      <c r="A153" s="34"/>
      <c r="C153" s="66"/>
      <c r="D153" s="66"/>
      <c r="E153" s="364" t="s">
        <v>155</v>
      </c>
      <c r="F153" s="249"/>
      <c r="G153" s="249"/>
      <c r="H153" s="249"/>
      <c r="I153" s="249"/>
      <c r="J153" s="249"/>
      <c r="K153" s="276"/>
      <c r="L153" s="276"/>
      <c r="M153" s="286" t="s">
        <v>35</v>
      </c>
      <c r="N153" s="282">
        <f>N$27*(IF($K$27=$D$572,N$572,IF($K$27=$D$573,N$573,IF($K$27=$D$574,N$574,IF($K$27=$D$575,N$575,IF($K$27=$D$576,N$576,"NA"))))))</f>
        <v>0</v>
      </c>
      <c r="O153" s="282">
        <f>O$27*(IF($K$27=$D$572,O$572,IF($K$27=$D$573,O$573,IF($K$27=$D$574,O$574,IF($K$27=$D$575,O$575,IF($K$27=$D$576,O$576,"NA"))))))</f>
        <v>0</v>
      </c>
      <c r="P153" s="283">
        <f>P$27*(IF($K$27=$D$572,P$572,IF($K$27=$D$573,P$573,IF($K$27=$D$574,P$574,IF($K$27=$D$575,P$575,IF($K$27=$D$576,P$576,"NA"))))))</f>
        <v>0</v>
      </c>
      <c r="Q153" s="283">
        <f>Q$27*(IF($K$27=$D$572,Q$572,IF($K$27=$D$573,Q$573,IF($K$27=$D$574,Q$574,IF($K$27=$D$575,Q$575,IF($K$27=$D$576,Q$576,"NA"))))))</f>
        <v>0</v>
      </c>
      <c r="R153" s="284">
        <f>R$27*(IF($K$27=$D$572,R$572,IF($K$27=$D$573,R$573,IF($K$27=$D$574,R$574,IF($K$27=$D$575,R$575,IF($K$27=$D$576,R$576,"NA"))))))</f>
        <v>0</v>
      </c>
      <c r="S153" s="65"/>
      <c r="T153" s="5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</row>
    <row r="154" spans="1:32" ht="13.5" hidden="1" outlineLevel="2" thickBot="1" x14ac:dyDescent="0.25">
      <c r="A154" s="34"/>
      <c r="C154" s="66"/>
      <c r="D154" s="66"/>
      <c r="E154" s="364" t="s">
        <v>156</v>
      </c>
      <c r="F154" s="249"/>
      <c r="G154" s="249"/>
      <c r="H154" s="249"/>
      <c r="I154" s="249"/>
      <c r="J154" s="249"/>
      <c r="K154" s="276"/>
      <c r="L154" s="276"/>
      <c r="M154" s="286" t="s">
        <v>35</v>
      </c>
      <c r="N154" s="282">
        <f>IF($H$28=$G$479,N148*$K$28*N$28,0)</f>
        <v>0</v>
      </c>
      <c r="O154" s="282">
        <f>IF($H$28=$G$479,O148*$K$28*O$28,0)</f>
        <v>0</v>
      </c>
      <c r="P154" s="283">
        <f>IF($H$28=$G$479,P148*$K$28*P$28,0)</f>
        <v>0</v>
      </c>
      <c r="Q154" s="283">
        <f>IF($H$28=$G$479,Q148*$K$28*Q$28,0)</f>
        <v>0</v>
      </c>
      <c r="R154" s="284">
        <f>IF($H$28=$G$479,R148*$K$28*R$28,0)</f>
        <v>0</v>
      </c>
      <c r="S154" s="65"/>
      <c r="T154" s="5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</row>
    <row r="155" spans="1:32" ht="13.5" hidden="1" outlineLevel="1" thickBot="1" x14ac:dyDescent="0.25">
      <c r="A155" s="34"/>
      <c r="C155" s="66"/>
      <c r="D155" s="66"/>
      <c r="E155" s="281" t="s">
        <v>157</v>
      </c>
      <c r="F155" s="249"/>
      <c r="G155" s="249"/>
      <c r="H155" s="249"/>
      <c r="I155" s="249"/>
      <c r="J155" s="249"/>
      <c r="K155" s="276"/>
      <c r="L155" s="276"/>
      <c r="M155" s="286" t="s">
        <v>35</v>
      </c>
      <c r="N155" s="282">
        <f>N152-N153+N154</f>
        <v>0</v>
      </c>
      <c r="O155" s="282">
        <f>O152-O153+O154</f>
        <v>0</v>
      </c>
      <c r="P155" s="282">
        <f>P152-P153+P154</f>
        <v>0</v>
      </c>
      <c r="Q155" s="282">
        <f>Q152-Q153+Q154</f>
        <v>0</v>
      </c>
      <c r="R155" s="284">
        <f>R152-R153+R154</f>
        <v>0</v>
      </c>
      <c r="S155" s="65"/>
      <c r="T155" s="5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</row>
    <row r="156" spans="1:32" ht="13.5" collapsed="1" thickBot="1" x14ac:dyDescent="0.25">
      <c r="A156" s="34"/>
      <c r="C156" s="66"/>
      <c r="D156" s="67"/>
      <c r="E156" s="256" t="s">
        <v>37</v>
      </c>
      <c r="F156" s="236"/>
      <c r="G156" s="236"/>
      <c r="H156" s="236"/>
      <c r="I156" s="236"/>
      <c r="J156" s="236"/>
      <c r="K156" s="287"/>
      <c r="L156" s="287"/>
      <c r="M156" s="288">
        <f>Step1_Historical!M35</f>
        <v>0</v>
      </c>
      <c r="N156" s="289">
        <f>N148-N149+N150-N151+N155</f>
        <v>0</v>
      </c>
      <c r="O156" s="289">
        <f>O148-O149+O150-O151+O155</f>
        <v>0</v>
      </c>
      <c r="P156" s="289">
        <f>P148-P149+P150-P151+P155</f>
        <v>0</v>
      </c>
      <c r="Q156" s="289">
        <f>Q148-Q149+Q150-Q151+Q155</f>
        <v>0</v>
      </c>
      <c r="R156" s="291">
        <f>R148-R149+R150-R151+R155</f>
        <v>0</v>
      </c>
      <c r="S156" s="65"/>
      <c r="T156" s="5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</row>
    <row r="157" spans="1:32" ht="13.5" thickBot="1" x14ac:dyDescent="0.25">
      <c r="A157" s="34"/>
      <c r="C157" s="66"/>
      <c r="D157" s="292"/>
      <c r="E157" s="293"/>
      <c r="F157" s="292"/>
      <c r="G157" s="292"/>
      <c r="H157" s="292"/>
      <c r="I157" s="292"/>
      <c r="J157" s="292"/>
      <c r="K157" s="294"/>
      <c r="L157" s="294"/>
      <c r="M157" s="295"/>
      <c r="N157" s="295"/>
      <c r="O157" s="295"/>
      <c r="P157" s="295"/>
      <c r="Q157" s="295"/>
      <c r="R157" s="295"/>
      <c r="S157" s="65"/>
      <c r="T157" s="5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</row>
    <row r="158" spans="1:32" ht="15" x14ac:dyDescent="0.2">
      <c r="A158" s="34"/>
      <c r="C158" s="66"/>
      <c r="D158" s="267" t="str">
        <f>Step1_Historical!D36</f>
        <v>Other Fund Type 2</v>
      </c>
      <c r="E158" s="239"/>
      <c r="F158" s="239"/>
      <c r="G158" s="239"/>
      <c r="H158" s="239"/>
      <c r="I158" s="239"/>
      <c r="J158" s="239"/>
      <c r="K158" s="268"/>
      <c r="L158" s="268"/>
      <c r="M158" s="241" t="str">
        <f t="shared" ref="M158:R158" si="25">M142</f>
        <v>Dec 31, 2013</v>
      </c>
      <c r="N158" s="241" t="str">
        <f t="shared" si="25"/>
        <v>Dec 31, 2014</v>
      </c>
      <c r="O158" s="241" t="str">
        <f t="shared" si="25"/>
        <v>Dec 31, 2015</v>
      </c>
      <c r="P158" s="241" t="str">
        <f t="shared" si="25"/>
        <v>Dec 31, 2016</v>
      </c>
      <c r="Q158" s="241" t="str">
        <f t="shared" si="25"/>
        <v>Dec 31, 2017</v>
      </c>
      <c r="R158" s="242" t="str">
        <f t="shared" si="25"/>
        <v>Dec 31, 2018</v>
      </c>
      <c r="S158" s="65"/>
      <c r="T158" s="5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</row>
    <row r="159" spans="1:32" ht="5.25" customHeight="1" x14ac:dyDescent="0.2">
      <c r="A159" s="34"/>
      <c r="C159" s="66"/>
      <c r="D159" s="66"/>
      <c r="E159" s="249"/>
      <c r="F159" s="249"/>
      <c r="G159" s="249"/>
      <c r="H159" s="249"/>
      <c r="I159" s="249"/>
      <c r="J159" s="249"/>
      <c r="K159" s="249"/>
      <c r="L159" s="249"/>
      <c r="M159" s="249"/>
      <c r="N159" s="249"/>
      <c r="O159" s="249"/>
      <c r="P159" s="249"/>
      <c r="Q159" s="249"/>
      <c r="R159" s="65"/>
      <c r="S159" s="65"/>
      <c r="T159" s="5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</row>
    <row r="160" spans="1:32" ht="13.5" thickBot="1" x14ac:dyDescent="0.25">
      <c r="A160" s="34"/>
      <c r="C160" s="66"/>
      <c r="D160" s="66"/>
      <c r="E160" s="228" t="s">
        <v>56</v>
      </c>
      <c r="F160" s="249"/>
      <c r="G160" s="249"/>
      <c r="H160" s="249"/>
      <c r="I160" s="516" t="str">
        <f>I144</f>
        <v>3-yr rolling avg</v>
      </c>
      <c r="J160" s="517"/>
      <c r="K160" s="269"/>
      <c r="L160" s="269"/>
      <c r="M160" s="270" t="s">
        <v>35</v>
      </c>
      <c r="N160" s="245">
        <f t="shared" ref="N160:P162" si="26">N144</f>
        <v>0</v>
      </c>
      <c r="O160" s="245">
        <f t="shared" si="26"/>
        <v>0</v>
      </c>
      <c r="P160" s="245">
        <f t="shared" si="26"/>
        <v>0</v>
      </c>
      <c r="Q160" s="247">
        <f t="shared" ref="Q160:R162" si="27">P160</f>
        <v>0</v>
      </c>
      <c r="R160" s="248">
        <f t="shared" si="27"/>
        <v>0</v>
      </c>
      <c r="S160" s="65"/>
      <c r="T160" s="5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</row>
    <row r="161" spans="1:32" ht="13.5" thickBot="1" x14ac:dyDescent="0.25">
      <c r="A161" s="34"/>
      <c r="C161" s="66"/>
      <c r="D161" s="66"/>
      <c r="E161" s="228" t="s">
        <v>57</v>
      </c>
      <c r="F161" s="249"/>
      <c r="G161" s="249"/>
      <c r="H161" s="249"/>
      <c r="I161" s="249"/>
      <c r="J161" s="249"/>
      <c r="K161" s="249"/>
      <c r="L161" s="249"/>
      <c r="M161" s="270" t="s">
        <v>35</v>
      </c>
      <c r="N161" s="245">
        <f t="shared" si="26"/>
        <v>0</v>
      </c>
      <c r="O161" s="245">
        <f t="shared" si="26"/>
        <v>0</v>
      </c>
      <c r="P161" s="245">
        <f t="shared" si="26"/>
        <v>0</v>
      </c>
      <c r="Q161" s="247">
        <f t="shared" si="27"/>
        <v>0</v>
      </c>
      <c r="R161" s="248">
        <f t="shared" si="27"/>
        <v>0</v>
      </c>
      <c r="S161" s="65"/>
      <c r="T161" s="5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</row>
    <row r="162" spans="1:32" x14ac:dyDescent="0.2">
      <c r="A162" s="34"/>
      <c r="C162" s="66"/>
      <c r="D162" s="66"/>
      <c r="E162" s="228" t="s">
        <v>114</v>
      </c>
      <c r="F162" s="249"/>
      <c r="G162" s="249"/>
      <c r="H162" s="249"/>
      <c r="I162" s="516" t="str">
        <f>I146</f>
        <v>3-yr rolling avg</v>
      </c>
      <c r="J162" s="517"/>
      <c r="K162" s="269"/>
      <c r="L162" s="269"/>
      <c r="M162" s="271" t="s">
        <v>35</v>
      </c>
      <c r="N162" s="272">
        <f t="shared" si="26"/>
        <v>0</v>
      </c>
      <c r="O162" s="272">
        <f t="shared" si="26"/>
        <v>0</v>
      </c>
      <c r="P162" s="272">
        <f t="shared" si="26"/>
        <v>0</v>
      </c>
      <c r="Q162" s="273">
        <f t="shared" si="27"/>
        <v>0</v>
      </c>
      <c r="R162" s="274">
        <f t="shared" si="27"/>
        <v>0</v>
      </c>
      <c r="S162" s="65"/>
      <c r="T162" s="5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</row>
    <row r="163" spans="1:32" ht="8.25" customHeight="1" x14ac:dyDescent="0.2">
      <c r="A163" s="34"/>
      <c r="C163" s="66"/>
      <c r="D163" s="275"/>
      <c r="E163" s="249"/>
      <c r="F163" s="249"/>
      <c r="G163" s="249"/>
      <c r="H163" s="249"/>
      <c r="I163" s="249"/>
      <c r="J163" s="249"/>
      <c r="K163" s="249"/>
      <c r="L163" s="249"/>
      <c r="M163" s="249"/>
      <c r="N163" s="249"/>
      <c r="O163" s="249"/>
      <c r="P163" s="249"/>
      <c r="Q163" s="249"/>
      <c r="R163" s="65"/>
      <c r="S163" s="65"/>
      <c r="T163" s="5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</row>
    <row r="164" spans="1:32" ht="13.5" thickBot="1" x14ac:dyDescent="0.25">
      <c r="A164" s="34"/>
      <c r="C164" s="66"/>
      <c r="D164" s="66"/>
      <c r="E164" s="228" t="s">
        <v>38</v>
      </c>
      <c r="F164" s="249"/>
      <c r="G164" s="249"/>
      <c r="H164" s="249"/>
      <c r="I164" s="249"/>
      <c r="J164" s="249"/>
      <c r="K164" s="276"/>
      <c r="L164" s="276"/>
      <c r="M164" s="277">
        <f>Step1_Historical!L36</f>
        <v>0</v>
      </c>
      <c r="N164" s="278">
        <f>M172</f>
        <v>0</v>
      </c>
      <c r="O164" s="278">
        <f>N172</f>
        <v>0</v>
      </c>
      <c r="P164" s="279">
        <f>O172</f>
        <v>0</v>
      </c>
      <c r="Q164" s="279">
        <f>P172</f>
        <v>0</v>
      </c>
      <c r="R164" s="280">
        <f>Q172</f>
        <v>0</v>
      </c>
      <c r="S164" s="65"/>
      <c r="T164" s="5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</row>
    <row r="165" spans="1:32" ht="13.5" hidden="1" outlineLevel="1" thickBot="1" x14ac:dyDescent="0.25">
      <c r="A165" s="34"/>
      <c r="C165" s="66"/>
      <c r="D165" s="66"/>
      <c r="E165" s="281" t="s">
        <v>151</v>
      </c>
      <c r="F165" s="249"/>
      <c r="G165" s="249"/>
      <c r="H165" s="249"/>
      <c r="I165" s="249"/>
      <c r="J165" s="249"/>
      <c r="K165" s="276"/>
      <c r="L165" s="276"/>
      <c r="M165" s="270" t="s">
        <v>35</v>
      </c>
      <c r="N165" s="282">
        <f>N160*(IF($I160=$D$582,N$582,IF($I160=$D$583,N$583,IF($I160=$D$584,N$584,IF($I160=$D$585,N$585,IF($I160=$D$586,N$586,"NA"))))))</f>
        <v>0</v>
      </c>
      <c r="O165" s="282">
        <f>O160*(IF($I160=$D$582,O$582,IF($I160=$D$583,O$583,IF($I160=$D$584,O$584,IF($I160=$D$585,O$585,IF($I160=$D$586,O$586,"NA"))))))</f>
        <v>0</v>
      </c>
      <c r="P165" s="283">
        <f>P160*(IF($I160=$D$582,P$582,IF($I160=$D$583,P$583,IF($I160=$D$584,P$584,IF($I160=$D$585,P$585,IF($I160=$D$586,P$586,"NA"))))))</f>
        <v>0</v>
      </c>
      <c r="Q165" s="283">
        <f>Q160*(IF($I160=$D$582,Q$582,IF($I160=$D$583,Q$583,IF($I160=$D$584,Q$584,IF($I160=$D$585,Q$585,IF($I160=$D$586,Q$586,"NA"))))))</f>
        <v>0</v>
      </c>
      <c r="R165" s="284">
        <f>R160*(IF($I160=$D$582,R$582,IF($I160=$D$583,R$583,IF($I160=$D$584,R$584,IF($I160=$D$585,R$585,IF($I160=$D$586,R$586,"NA"))))))</f>
        <v>0</v>
      </c>
      <c r="S165" s="65"/>
      <c r="T165" s="5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</row>
    <row r="166" spans="1:32" ht="13.5" hidden="1" outlineLevel="1" thickBot="1" x14ac:dyDescent="0.25">
      <c r="A166" s="34"/>
      <c r="C166" s="66"/>
      <c r="D166" s="66"/>
      <c r="E166" s="281" t="s">
        <v>152</v>
      </c>
      <c r="F166" s="249"/>
      <c r="G166" s="249"/>
      <c r="H166" s="249"/>
      <c r="I166" s="249"/>
      <c r="J166" s="249"/>
      <c r="K166" s="285"/>
      <c r="L166" s="285"/>
      <c r="M166" s="270" t="s">
        <v>35</v>
      </c>
      <c r="N166" s="282">
        <f>N161*N164</f>
        <v>0</v>
      </c>
      <c r="O166" s="282">
        <f>O161*O164</f>
        <v>0</v>
      </c>
      <c r="P166" s="282">
        <f>P161*P164</f>
        <v>0</v>
      </c>
      <c r="Q166" s="282">
        <f>Q161*Q164</f>
        <v>0</v>
      </c>
      <c r="R166" s="284">
        <f>R161*R164</f>
        <v>0</v>
      </c>
      <c r="S166" s="65"/>
      <c r="T166" s="5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</row>
    <row r="167" spans="1:32" ht="13.5" hidden="1" outlineLevel="1" thickBot="1" x14ac:dyDescent="0.25">
      <c r="A167" s="34"/>
      <c r="C167" s="66"/>
      <c r="D167" s="66"/>
      <c r="E167" s="281" t="s">
        <v>153</v>
      </c>
      <c r="F167" s="249"/>
      <c r="G167" s="249"/>
      <c r="H167" s="249"/>
      <c r="I167" s="249"/>
      <c r="J167" s="249"/>
      <c r="K167" s="276"/>
      <c r="L167" s="276"/>
      <c r="M167" s="286" t="s">
        <v>35</v>
      </c>
      <c r="N167" s="282">
        <f>N162*(IF($I162=$D$582,N$582,IF($I162=$D$583,N$583,IF($I162=$D$584,N$584,IF($I162=$D$585,N$585,IF($I162=$D$586,N$586,"NA"))))))</f>
        <v>0</v>
      </c>
      <c r="O167" s="282">
        <f>O162*(IF($I162=$D$582,O$582,IF($I162=$D$583,O$583,IF($I162=$D$584,O$584,IF($I162=$D$585,O$585,IF($I162=$D$586,O$586,"NA"))))))</f>
        <v>0</v>
      </c>
      <c r="P167" s="283">
        <f>P162*(IF($I162=$D$582,P$582,IF($I162=$D$583,P$583,IF($I162=$D$584,P$584,IF($I162=$D$585,P$585,IF($I162=$D$586,P$586,"NA"))))))</f>
        <v>0</v>
      </c>
      <c r="Q167" s="283">
        <f>Q162*(IF($I162=$D$582,Q$582,IF($I162=$D$583,Q$583,IF($I162=$D$584,Q$584,IF($I162=$D$585,Q$585,IF($I162=$D$586,Q$586,"NA"))))))</f>
        <v>0</v>
      </c>
      <c r="R167" s="284">
        <f>R162*(IF($I162=$D$582,R$582,IF($I162=$D$583,R$583,IF($I162=$D$584,R$584,IF($I162=$D$585,R$585,IF($I162=$D$586,R$586,"NA"))))))</f>
        <v>0</v>
      </c>
      <c r="S167" s="65"/>
      <c r="T167" s="5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</row>
    <row r="168" spans="1:32" ht="13.5" hidden="1" outlineLevel="2" thickBot="1" x14ac:dyDescent="0.25">
      <c r="A168" s="34"/>
      <c r="C168" s="66"/>
      <c r="D168" s="66"/>
      <c r="E168" s="364" t="s">
        <v>154</v>
      </c>
      <c r="F168" s="249"/>
      <c r="G168" s="249"/>
      <c r="H168" s="249"/>
      <c r="I168" s="249"/>
      <c r="J168" s="249"/>
      <c r="K168" s="276"/>
      <c r="L168" s="276"/>
      <c r="M168" s="286" t="s">
        <v>35</v>
      </c>
      <c r="N168" s="282">
        <f>N164*N$26*(1-$K$28)</f>
        <v>0</v>
      </c>
      <c r="O168" s="282">
        <f>O164*O$26*(1-$K$28)</f>
        <v>0</v>
      </c>
      <c r="P168" s="282">
        <f>P164*P$26*(1-$K$28)</f>
        <v>0</v>
      </c>
      <c r="Q168" s="282">
        <f>Q164*Q$26*(1-$K$28)</f>
        <v>0</v>
      </c>
      <c r="R168" s="284">
        <f>R164*R$26*(1-$K$28)</f>
        <v>0</v>
      </c>
      <c r="S168" s="65"/>
      <c r="T168" s="5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</row>
    <row r="169" spans="1:32" ht="13.5" hidden="1" outlineLevel="2" thickBot="1" x14ac:dyDescent="0.25">
      <c r="A169" s="34"/>
      <c r="C169" s="66"/>
      <c r="D169" s="66"/>
      <c r="E169" s="364" t="s">
        <v>155</v>
      </c>
      <c r="F169" s="249"/>
      <c r="G169" s="249"/>
      <c r="H169" s="249"/>
      <c r="I169" s="249"/>
      <c r="J169" s="249"/>
      <c r="K169" s="276"/>
      <c r="L169" s="276"/>
      <c r="M169" s="286" t="s">
        <v>35</v>
      </c>
      <c r="N169" s="282">
        <f>N$27*(IF($K$27=$D$582,N$582,IF($K$27=$D$583,N$583,IF($K$27=$D$584,N$584,IF($K$27=$D$585,N$585,IF($K$27=$D$586,N$586,"NA"))))))</f>
        <v>0</v>
      </c>
      <c r="O169" s="282">
        <f>O$27*(IF($K$27=$D$582,O$582,IF($K$27=$D$583,O$583,IF($K$27=$D$584,O$584,IF($K$27=$D$585,O$585,IF($K$27=$D$586,O$586,"NA"))))))</f>
        <v>0</v>
      </c>
      <c r="P169" s="283">
        <f>P$27*(IF($K$27=$D$582,P$582,IF($K$27=$D$583,P$583,IF($K$27=$D$584,P$584,IF($K$27=$D$585,P$585,IF($K$27=$D$586,P$586,"NA"))))))</f>
        <v>0</v>
      </c>
      <c r="Q169" s="283">
        <f>Q$27*(IF($K$27=$D$582,Q$582,IF($K$27=$D$583,Q$583,IF($K$27=$D$584,Q$584,IF($K$27=$D$585,Q$585,IF($K$27=$D$586,Q$586,"NA"))))))</f>
        <v>0</v>
      </c>
      <c r="R169" s="284">
        <f>R$27*(IF($K$27=$D$582,R$582,IF($K$27=$D$583,R$583,IF($K$27=$D$584,R$584,IF($K$27=$D$585,R$585,IF($K$27=$D$586,R$586,"NA"))))))</f>
        <v>0</v>
      </c>
      <c r="S169" s="65"/>
      <c r="T169" s="5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</row>
    <row r="170" spans="1:32" ht="13.5" hidden="1" outlineLevel="2" thickBot="1" x14ac:dyDescent="0.25">
      <c r="A170" s="34"/>
      <c r="C170" s="66"/>
      <c r="D170" s="66"/>
      <c r="E170" s="364" t="s">
        <v>156</v>
      </c>
      <c r="F170" s="249"/>
      <c r="G170" s="249"/>
      <c r="H170" s="249"/>
      <c r="I170" s="249"/>
      <c r="J170" s="249"/>
      <c r="K170" s="276"/>
      <c r="L170" s="276"/>
      <c r="M170" s="286" t="s">
        <v>35</v>
      </c>
      <c r="N170" s="282">
        <f>IF($H$28=$G$479,N164*$K$28*N$28,0)</f>
        <v>0</v>
      </c>
      <c r="O170" s="282">
        <f>IF($H$28=$G$479,O164*$K$28*O$28,0)</f>
        <v>0</v>
      </c>
      <c r="P170" s="283">
        <f>IF($H$28=$G$479,P164*$K$28*P$28,0)</f>
        <v>0</v>
      </c>
      <c r="Q170" s="283">
        <f>IF($H$28=$G$479,Q164*$K$28*Q$28,0)</f>
        <v>0</v>
      </c>
      <c r="R170" s="284">
        <f>IF($H$28=$G$479,R164*$K$28*R$28,0)</f>
        <v>0</v>
      </c>
      <c r="S170" s="65"/>
      <c r="T170" s="5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</row>
    <row r="171" spans="1:32" ht="13.5" hidden="1" outlineLevel="1" thickBot="1" x14ac:dyDescent="0.25">
      <c r="A171" s="34"/>
      <c r="C171" s="66"/>
      <c r="D171" s="66"/>
      <c r="E171" s="281" t="s">
        <v>157</v>
      </c>
      <c r="F171" s="249"/>
      <c r="G171" s="249"/>
      <c r="H171" s="249"/>
      <c r="I171" s="249"/>
      <c r="J171" s="249"/>
      <c r="K171" s="276"/>
      <c r="L171" s="276"/>
      <c r="M171" s="286" t="s">
        <v>35</v>
      </c>
      <c r="N171" s="282">
        <f>N168-N169+N170</f>
        <v>0</v>
      </c>
      <c r="O171" s="282">
        <f>O168-O169+O170</f>
        <v>0</v>
      </c>
      <c r="P171" s="282">
        <f>P168-P169+P170</f>
        <v>0</v>
      </c>
      <c r="Q171" s="282">
        <f>Q168-Q169+Q170</f>
        <v>0</v>
      </c>
      <c r="R171" s="284">
        <f>R168-R169+R170</f>
        <v>0</v>
      </c>
      <c r="S171" s="65"/>
      <c r="T171" s="5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</row>
    <row r="172" spans="1:32" ht="13.5" collapsed="1" thickBot="1" x14ac:dyDescent="0.25">
      <c r="A172" s="34"/>
      <c r="C172" s="66"/>
      <c r="D172" s="67"/>
      <c r="E172" s="256" t="s">
        <v>37</v>
      </c>
      <c r="F172" s="236"/>
      <c r="G172" s="236"/>
      <c r="H172" s="236"/>
      <c r="I172" s="236"/>
      <c r="J172" s="236"/>
      <c r="K172" s="287"/>
      <c r="L172" s="287"/>
      <c r="M172" s="288">
        <f>Step1_Historical!M36</f>
        <v>0</v>
      </c>
      <c r="N172" s="289">
        <f>N164-N165+N166-N167+N171</f>
        <v>0</v>
      </c>
      <c r="O172" s="289">
        <f>O164-O165+O166-O167+O171</f>
        <v>0</v>
      </c>
      <c r="P172" s="289">
        <f>P164-P165+P166-P167+P171</f>
        <v>0</v>
      </c>
      <c r="Q172" s="289">
        <f>Q164-Q165+Q166-Q167+Q171</f>
        <v>0</v>
      </c>
      <c r="R172" s="291">
        <f>R164-R165+R166-R167+R171</f>
        <v>0</v>
      </c>
      <c r="S172" s="65"/>
      <c r="T172" s="5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</row>
    <row r="173" spans="1:32" ht="13.5" thickBot="1" x14ac:dyDescent="0.25">
      <c r="A173" s="34"/>
      <c r="C173" s="66"/>
      <c r="D173" s="249"/>
      <c r="E173" s="228"/>
      <c r="F173" s="249"/>
      <c r="G173" s="249"/>
      <c r="H173" s="249"/>
      <c r="I173" s="249"/>
      <c r="J173" s="249"/>
      <c r="K173" s="276"/>
      <c r="L173" s="276"/>
      <c r="M173" s="296"/>
      <c r="N173" s="296"/>
      <c r="O173" s="296"/>
      <c r="P173" s="296"/>
      <c r="Q173" s="296"/>
      <c r="R173" s="296"/>
      <c r="S173" s="65"/>
      <c r="T173" s="5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</row>
    <row r="174" spans="1:32" ht="15" x14ac:dyDescent="0.2">
      <c r="A174" s="34"/>
      <c r="C174" s="66"/>
      <c r="D174" s="267" t="str">
        <f>Step1_Historical!D37</f>
        <v>Other Fund Type 3</v>
      </c>
      <c r="E174" s="239"/>
      <c r="F174" s="239"/>
      <c r="G174" s="239"/>
      <c r="H174" s="239"/>
      <c r="I174" s="239"/>
      <c r="J174" s="239"/>
      <c r="K174" s="268"/>
      <c r="L174" s="268"/>
      <c r="M174" s="241" t="str">
        <f t="shared" ref="M174:R174" si="28">M158</f>
        <v>Dec 31, 2013</v>
      </c>
      <c r="N174" s="241" t="str">
        <f t="shared" si="28"/>
        <v>Dec 31, 2014</v>
      </c>
      <c r="O174" s="241" t="str">
        <f t="shared" si="28"/>
        <v>Dec 31, 2015</v>
      </c>
      <c r="P174" s="241" t="str">
        <f t="shared" si="28"/>
        <v>Dec 31, 2016</v>
      </c>
      <c r="Q174" s="241" t="str">
        <f t="shared" si="28"/>
        <v>Dec 31, 2017</v>
      </c>
      <c r="R174" s="242" t="str">
        <f t="shared" si="28"/>
        <v>Dec 31, 2018</v>
      </c>
      <c r="S174" s="65"/>
      <c r="T174" s="5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</row>
    <row r="175" spans="1:32" ht="5.25" customHeight="1" x14ac:dyDescent="0.2">
      <c r="A175" s="34"/>
      <c r="C175" s="66"/>
      <c r="D175" s="66"/>
      <c r="E175" s="249"/>
      <c r="F175" s="249"/>
      <c r="G175" s="249"/>
      <c r="H175" s="249"/>
      <c r="I175" s="249"/>
      <c r="J175" s="249"/>
      <c r="K175" s="249"/>
      <c r="L175" s="249"/>
      <c r="M175" s="249"/>
      <c r="N175" s="249"/>
      <c r="O175" s="249"/>
      <c r="P175" s="249"/>
      <c r="Q175" s="249"/>
      <c r="R175" s="65"/>
      <c r="S175" s="65"/>
      <c r="T175" s="5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</row>
    <row r="176" spans="1:32" ht="13.5" thickBot="1" x14ac:dyDescent="0.25">
      <c r="A176" s="34"/>
      <c r="C176" s="66"/>
      <c r="D176" s="66"/>
      <c r="E176" s="228" t="s">
        <v>56</v>
      </c>
      <c r="F176" s="249"/>
      <c r="G176" s="249"/>
      <c r="H176" s="249"/>
      <c r="I176" s="516" t="str">
        <f>I160</f>
        <v>3-yr rolling avg</v>
      </c>
      <c r="J176" s="517"/>
      <c r="K176" s="269"/>
      <c r="L176" s="269"/>
      <c r="M176" s="270" t="s">
        <v>35</v>
      </c>
      <c r="N176" s="245">
        <f t="shared" ref="N176:P178" si="29">N160</f>
        <v>0</v>
      </c>
      <c r="O176" s="245">
        <f t="shared" si="29"/>
        <v>0</v>
      </c>
      <c r="P176" s="245">
        <f t="shared" si="29"/>
        <v>0</v>
      </c>
      <c r="Q176" s="247">
        <f t="shared" ref="Q176:R178" si="30">P176</f>
        <v>0</v>
      </c>
      <c r="R176" s="248">
        <f t="shared" si="30"/>
        <v>0</v>
      </c>
      <c r="S176" s="65"/>
      <c r="T176" s="5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</row>
    <row r="177" spans="1:32" ht="13.5" thickBot="1" x14ac:dyDescent="0.25">
      <c r="A177" s="34"/>
      <c r="C177" s="66"/>
      <c r="D177" s="66"/>
      <c r="E177" s="228" t="s">
        <v>57</v>
      </c>
      <c r="F177" s="249"/>
      <c r="G177" s="249"/>
      <c r="H177" s="249"/>
      <c r="I177" s="249"/>
      <c r="J177" s="249"/>
      <c r="K177" s="249"/>
      <c r="L177" s="249"/>
      <c r="M177" s="270" t="s">
        <v>35</v>
      </c>
      <c r="N177" s="245">
        <f t="shared" si="29"/>
        <v>0</v>
      </c>
      <c r="O177" s="245">
        <f t="shared" si="29"/>
        <v>0</v>
      </c>
      <c r="P177" s="245">
        <f t="shared" si="29"/>
        <v>0</v>
      </c>
      <c r="Q177" s="247">
        <f t="shared" si="30"/>
        <v>0</v>
      </c>
      <c r="R177" s="248">
        <f t="shared" si="30"/>
        <v>0</v>
      </c>
      <c r="S177" s="65"/>
      <c r="T177" s="5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</row>
    <row r="178" spans="1:32" x14ac:dyDescent="0.2">
      <c r="A178" s="34"/>
      <c r="C178" s="66"/>
      <c r="D178" s="66"/>
      <c r="E178" s="228" t="s">
        <v>114</v>
      </c>
      <c r="F178" s="249"/>
      <c r="G178" s="249"/>
      <c r="H178" s="249"/>
      <c r="I178" s="516" t="str">
        <f>I162</f>
        <v>3-yr rolling avg</v>
      </c>
      <c r="J178" s="517"/>
      <c r="K178" s="269"/>
      <c r="L178" s="269"/>
      <c r="M178" s="271" t="s">
        <v>35</v>
      </c>
      <c r="N178" s="272">
        <f t="shared" si="29"/>
        <v>0</v>
      </c>
      <c r="O178" s="272">
        <f t="shared" si="29"/>
        <v>0</v>
      </c>
      <c r="P178" s="272">
        <f t="shared" si="29"/>
        <v>0</v>
      </c>
      <c r="Q178" s="273">
        <f t="shared" si="30"/>
        <v>0</v>
      </c>
      <c r="R178" s="274">
        <f t="shared" si="30"/>
        <v>0</v>
      </c>
      <c r="S178" s="65"/>
      <c r="T178" s="5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</row>
    <row r="179" spans="1:32" ht="8.25" customHeight="1" x14ac:dyDescent="0.2">
      <c r="A179" s="34"/>
      <c r="C179" s="66"/>
      <c r="D179" s="275"/>
      <c r="E179" s="249"/>
      <c r="F179" s="249"/>
      <c r="G179" s="249"/>
      <c r="H179" s="249"/>
      <c r="I179" s="249"/>
      <c r="J179" s="249"/>
      <c r="K179" s="249"/>
      <c r="L179" s="249"/>
      <c r="M179" s="249"/>
      <c r="N179" s="249"/>
      <c r="O179" s="249"/>
      <c r="P179" s="249"/>
      <c r="Q179" s="249"/>
      <c r="R179" s="65"/>
      <c r="S179" s="65"/>
      <c r="T179" s="5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</row>
    <row r="180" spans="1:32" ht="13.5" thickBot="1" x14ac:dyDescent="0.25">
      <c r="A180" s="34"/>
      <c r="C180" s="66"/>
      <c r="D180" s="66"/>
      <c r="E180" s="228" t="s">
        <v>38</v>
      </c>
      <c r="F180" s="249"/>
      <c r="G180" s="249"/>
      <c r="H180" s="249"/>
      <c r="I180" s="249"/>
      <c r="J180" s="249"/>
      <c r="K180" s="276"/>
      <c r="L180" s="276"/>
      <c r="M180" s="277">
        <f>Step1_Historical!L37</f>
        <v>0</v>
      </c>
      <c r="N180" s="278">
        <f>M188</f>
        <v>0</v>
      </c>
      <c r="O180" s="278">
        <f>N188</f>
        <v>0</v>
      </c>
      <c r="P180" s="279">
        <f>O188</f>
        <v>0</v>
      </c>
      <c r="Q180" s="279">
        <f>P188</f>
        <v>0</v>
      </c>
      <c r="R180" s="280">
        <f>Q188</f>
        <v>0</v>
      </c>
      <c r="S180" s="65"/>
      <c r="T180" s="5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</row>
    <row r="181" spans="1:32" ht="13.5" hidden="1" outlineLevel="1" thickBot="1" x14ac:dyDescent="0.25">
      <c r="A181" s="34"/>
      <c r="C181" s="66"/>
      <c r="D181" s="66"/>
      <c r="E181" s="281" t="s">
        <v>151</v>
      </c>
      <c r="F181" s="249"/>
      <c r="G181" s="249"/>
      <c r="H181" s="249"/>
      <c r="I181" s="249"/>
      <c r="J181" s="249"/>
      <c r="K181" s="276"/>
      <c r="L181" s="276"/>
      <c r="M181" s="270" t="s">
        <v>35</v>
      </c>
      <c r="N181" s="282">
        <f>N176*(IF($I176=$D$592,N$592,IF($I176=$D$593,N$593,IF($I176=$D$594,N$594,IF($I176=$D$595,N$595,IF($I176=$D$596,N$596,"NA"))))))</f>
        <v>0</v>
      </c>
      <c r="O181" s="282">
        <f>O176*(IF($I176=$D$592,O$592,IF($I176=$D$593,O$593,IF($I176=$D$594,O$594,IF($I176=$D$595,O$595,IF($I176=$D$596,O$596,"NA"))))))</f>
        <v>0</v>
      </c>
      <c r="P181" s="283">
        <f>P176*(IF($I176=$D$592,P$592,IF($I176=$D$593,P$593,IF($I176=$D$594,P$594,IF($I176=$D$595,P$595,IF($I176=$D$596,P$596,"NA"))))))</f>
        <v>0</v>
      </c>
      <c r="Q181" s="283">
        <f>Q176*(IF($I176=$D$592,Q$592,IF($I176=$D$593,Q$593,IF($I176=$D$594,Q$594,IF($I176=$D$595,Q$595,IF($I176=$D$596,Q$596,"NA"))))))</f>
        <v>0</v>
      </c>
      <c r="R181" s="284">
        <f>R176*(IF($I176=$D$592,R$592,IF($I176=$D$593,R$593,IF($I176=$D$594,R$594,IF($I176=$D$595,R$595,IF($I176=$D$596,R$596,"NA"))))))</f>
        <v>0</v>
      </c>
      <c r="S181" s="65"/>
      <c r="T181" s="5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</row>
    <row r="182" spans="1:32" ht="13.5" hidden="1" outlineLevel="1" thickBot="1" x14ac:dyDescent="0.25">
      <c r="A182" s="34"/>
      <c r="C182" s="66"/>
      <c r="D182" s="66"/>
      <c r="E182" s="281" t="s">
        <v>152</v>
      </c>
      <c r="F182" s="249"/>
      <c r="G182" s="249"/>
      <c r="H182" s="249"/>
      <c r="I182" s="249"/>
      <c r="J182" s="249"/>
      <c r="K182" s="285"/>
      <c r="L182" s="285"/>
      <c r="M182" s="270" t="s">
        <v>35</v>
      </c>
      <c r="N182" s="282">
        <f>N177*N180</f>
        <v>0</v>
      </c>
      <c r="O182" s="282">
        <f>O177*O180</f>
        <v>0</v>
      </c>
      <c r="P182" s="282">
        <f>P177*P180</f>
        <v>0</v>
      </c>
      <c r="Q182" s="282">
        <f>Q177*Q180</f>
        <v>0</v>
      </c>
      <c r="R182" s="284">
        <f>R177*R180</f>
        <v>0</v>
      </c>
      <c r="S182" s="65"/>
      <c r="T182" s="5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</row>
    <row r="183" spans="1:32" ht="13.5" hidden="1" outlineLevel="1" thickBot="1" x14ac:dyDescent="0.25">
      <c r="A183" s="34"/>
      <c r="C183" s="66"/>
      <c r="D183" s="66"/>
      <c r="E183" s="281" t="s">
        <v>153</v>
      </c>
      <c r="F183" s="249"/>
      <c r="G183" s="249"/>
      <c r="H183" s="249"/>
      <c r="I183" s="249"/>
      <c r="J183" s="249"/>
      <c r="K183" s="276"/>
      <c r="L183" s="276"/>
      <c r="M183" s="286" t="s">
        <v>35</v>
      </c>
      <c r="N183" s="282">
        <f>N178*(IF($I178=$D$592,N$592,IF($I178=$D$593,N$593,IF($I178=$D$594,N$594,IF($I178=$D$595,N$595,IF($I178=$D$596,N$596,"NA"))))))</f>
        <v>0</v>
      </c>
      <c r="O183" s="282">
        <f>O178*(IF($I178=$D$592,O$592,IF($I178=$D$593,O$593,IF($I178=$D$594,O$594,IF($I178=$D$595,O$595,IF($I178=$D$596,O$596,"NA"))))))</f>
        <v>0</v>
      </c>
      <c r="P183" s="283">
        <f>P178*(IF($I178=$D$592,P$592,IF($I178=$D$593,P$593,IF($I178=$D$594,P$594,IF($I178=$D$595,P$595,IF($I178=$D$596,P$596,"NA"))))))</f>
        <v>0</v>
      </c>
      <c r="Q183" s="283">
        <f>Q178*(IF($I178=$D$592,Q$592,IF($I178=$D$593,Q$593,IF($I178=$D$594,Q$594,IF($I178=$D$595,Q$595,IF($I178=$D$596,Q$596,"NA"))))))</f>
        <v>0</v>
      </c>
      <c r="R183" s="284">
        <f>R178*(IF($I178=$D$592,R$592,IF($I178=$D$593,R$593,IF($I178=$D$594,R$594,IF($I178=$D$595,R$595,IF($I178=$D$596,R$596,"NA"))))))</f>
        <v>0</v>
      </c>
      <c r="S183" s="65"/>
      <c r="T183" s="5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</row>
    <row r="184" spans="1:32" ht="13.5" hidden="1" outlineLevel="2" thickBot="1" x14ac:dyDescent="0.25">
      <c r="A184" s="34"/>
      <c r="C184" s="66"/>
      <c r="D184" s="66"/>
      <c r="E184" s="364" t="s">
        <v>154</v>
      </c>
      <c r="F184" s="249"/>
      <c r="G184" s="249"/>
      <c r="H184" s="249"/>
      <c r="I184" s="249"/>
      <c r="J184" s="249"/>
      <c r="K184" s="276"/>
      <c r="L184" s="276"/>
      <c r="M184" s="286" t="s">
        <v>35</v>
      </c>
      <c r="N184" s="282">
        <f>N180*N$26*(1-$K$28)</f>
        <v>0</v>
      </c>
      <c r="O184" s="282">
        <f>O180*O$26*(1-$K$28)</f>
        <v>0</v>
      </c>
      <c r="P184" s="282">
        <f>P180*P$26*(1-$K$28)</f>
        <v>0</v>
      </c>
      <c r="Q184" s="282">
        <f>Q180*Q$26*(1-$K$28)</f>
        <v>0</v>
      </c>
      <c r="R184" s="284">
        <f>R180*R$26*(1-$K$28)</f>
        <v>0</v>
      </c>
      <c r="S184" s="65"/>
      <c r="T184" s="5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</row>
    <row r="185" spans="1:32" ht="13.5" hidden="1" outlineLevel="2" thickBot="1" x14ac:dyDescent="0.25">
      <c r="A185" s="34"/>
      <c r="C185" s="66"/>
      <c r="D185" s="66"/>
      <c r="E185" s="364" t="s">
        <v>155</v>
      </c>
      <c r="F185" s="249"/>
      <c r="G185" s="249"/>
      <c r="H185" s="249"/>
      <c r="I185" s="249"/>
      <c r="J185" s="249"/>
      <c r="K185" s="276"/>
      <c r="L185" s="276"/>
      <c r="M185" s="286" t="s">
        <v>35</v>
      </c>
      <c r="N185" s="282">
        <f>N$27*(IF($K$27=$D$592,N$592,IF($K$27=$D$593,N$593,IF($K$27=$D$594,N$594,IF($K$27=$D$595,N$595,IF($K$27=$D$596,N$596,"NA"))))))</f>
        <v>0</v>
      </c>
      <c r="O185" s="282">
        <f>O$27*(IF($K$27=$D$592,O$592,IF($K$27=$D$593,O$593,IF($K$27=$D$594,O$594,IF($K$27=$D$595,O$595,IF($K$27=$D$596,O$596,"NA"))))))</f>
        <v>0</v>
      </c>
      <c r="P185" s="283">
        <f>P$27*(IF($K$27=$D$592,P$592,IF($K$27=$D$593,P$593,IF($K$27=$D$594,P$594,IF($K$27=$D$595,P$595,IF($K$27=$D$596,P$596,"NA"))))))</f>
        <v>0</v>
      </c>
      <c r="Q185" s="283">
        <f>Q$27*(IF($K$27=$D$592,Q$592,IF($K$27=$D$593,Q$593,IF($K$27=$D$594,Q$594,IF($K$27=$D$595,Q$595,IF($K$27=$D$596,Q$596,"NA"))))))</f>
        <v>0</v>
      </c>
      <c r="R185" s="284">
        <f>R$27*(IF($K$27=$D$592,R$592,IF($K$27=$D$593,R$593,IF($K$27=$D$594,R$594,IF($K$27=$D$595,R$595,IF($K$27=$D$596,R$596,"NA"))))))</f>
        <v>0</v>
      </c>
      <c r="S185" s="65"/>
      <c r="T185" s="5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</row>
    <row r="186" spans="1:32" ht="13.5" hidden="1" outlineLevel="2" thickBot="1" x14ac:dyDescent="0.25">
      <c r="A186" s="34"/>
      <c r="C186" s="66"/>
      <c r="D186" s="66"/>
      <c r="E186" s="364" t="s">
        <v>156</v>
      </c>
      <c r="F186" s="249"/>
      <c r="G186" s="249"/>
      <c r="H186" s="249"/>
      <c r="I186" s="249"/>
      <c r="J186" s="249"/>
      <c r="K186" s="276"/>
      <c r="L186" s="276"/>
      <c r="M186" s="286" t="s">
        <v>35</v>
      </c>
      <c r="N186" s="282">
        <f>IF($H$28=$G$479,N180*$K$28*N$28,0)</f>
        <v>0</v>
      </c>
      <c r="O186" s="282">
        <f>IF($H$28=$G$479,O180*$K$28*O$28,0)</f>
        <v>0</v>
      </c>
      <c r="P186" s="283">
        <f>IF($H$28=$G$479,P180*$K$28*P$28,0)</f>
        <v>0</v>
      </c>
      <c r="Q186" s="283">
        <f>IF($H$28=$G$479,Q180*$K$28*Q$28,0)</f>
        <v>0</v>
      </c>
      <c r="R186" s="284">
        <f>IF($H$28=$G$479,R180*$K$28*R$28,0)</f>
        <v>0</v>
      </c>
      <c r="S186" s="65"/>
      <c r="T186" s="5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</row>
    <row r="187" spans="1:32" ht="13.5" hidden="1" outlineLevel="1" thickBot="1" x14ac:dyDescent="0.25">
      <c r="A187" s="34"/>
      <c r="C187" s="66"/>
      <c r="D187" s="66"/>
      <c r="E187" s="281" t="s">
        <v>157</v>
      </c>
      <c r="F187" s="249"/>
      <c r="G187" s="249"/>
      <c r="H187" s="249"/>
      <c r="I187" s="249"/>
      <c r="J187" s="249"/>
      <c r="K187" s="276"/>
      <c r="L187" s="276"/>
      <c r="M187" s="286" t="s">
        <v>35</v>
      </c>
      <c r="N187" s="282">
        <f>N184-N185+N186</f>
        <v>0</v>
      </c>
      <c r="O187" s="282">
        <f>O184-O185+O186</f>
        <v>0</v>
      </c>
      <c r="P187" s="282">
        <f>P184-P185+P186</f>
        <v>0</v>
      </c>
      <c r="Q187" s="282">
        <f>Q184-Q185+Q186</f>
        <v>0</v>
      </c>
      <c r="R187" s="284">
        <f>R184-R185+R186</f>
        <v>0</v>
      </c>
      <c r="S187" s="65"/>
      <c r="T187" s="5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</row>
    <row r="188" spans="1:32" ht="13.5" collapsed="1" thickBot="1" x14ac:dyDescent="0.25">
      <c r="A188" s="34"/>
      <c r="C188" s="66"/>
      <c r="D188" s="67"/>
      <c r="E188" s="256" t="s">
        <v>37</v>
      </c>
      <c r="F188" s="236"/>
      <c r="G188" s="236"/>
      <c r="H188" s="236"/>
      <c r="I188" s="236"/>
      <c r="J188" s="236"/>
      <c r="K188" s="287"/>
      <c r="L188" s="287"/>
      <c r="M188" s="288">
        <f>Step1_Historical!M37</f>
        <v>0</v>
      </c>
      <c r="N188" s="289">
        <f>N180-N181+N182-N183+N187</f>
        <v>0</v>
      </c>
      <c r="O188" s="289">
        <f>O180-O181+O182-O183+O187</f>
        <v>0</v>
      </c>
      <c r="P188" s="289">
        <f>P180-P181+P182-P183+P187</f>
        <v>0</v>
      </c>
      <c r="Q188" s="289">
        <f>Q180-Q181+Q182-Q183+Q187</f>
        <v>0</v>
      </c>
      <c r="R188" s="291">
        <f>R180-R181+R182-R183+R187</f>
        <v>0</v>
      </c>
      <c r="S188" s="65"/>
      <c r="T188" s="5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</row>
    <row r="189" spans="1:32" ht="13.5" thickBot="1" x14ac:dyDescent="0.25">
      <c r="A189" s="34"/>
      <c r="C189" s="67"/>
      <c r="D189" s="236"/>
      <c r="E189" s="256"/>
      <c r="F189" s="236"/>
      <c r="G189" s="236"/>
      <c r="H189" s="236"/>
      <c r="I189" s="236"/>
      <c r="J189" s="236"/>
      <c r="K189" s="287"/>
      <c r="L189" s="287"/>
      <c r="M189" s="297"/>
      <c r="N189" s="297"/>
      <c r="O189" s="297"/>
      <c r="P189" s="297"/>
      <c r="Q189" s="297"/>
      <c r="R189" s="297"/>
      <c r="S189" s="237"/>
      <c r="T189" s="5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</row>
    <row r="190" spans="1:32" x14ac:dyDescent="0.2">
      <c r="A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</row>
    <row r="191" spans="1:32" x14ac:dyDescent="0.2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</row>
    <row r="192" spans="1:32" ht="13.5" thickBot="1" x14ac:dyDescent="0.25">
      <c r="A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</row>
    <row r="193" spans="1:32" ht="15" x14ac:dyDescent="0.2">
      <c r="A193" s="34"/>
      <c r="C193" s="230"/>
      <c r="D193" s="64" t="str">
        <f>K7</f>
        <v>III. Operating Funds</v>
      </c>
      <c r="E193" s="64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2"/>
      <c r="T193" s="5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</row>
    <row r="194" spans="1:32" ht="13.5" thickBot="1" x14ac:dyDescent="0.25">
      <c r="A194" s="34"/>
      <c r="C194" s="66"/>
      <c r="D194" s="249"/>
      <c r="E194" s="249"/>
      <c r="F194" s="249"/>
      <c r="G194" s="249"/>
      <c r="H194" s="249"/>
      <c r="I194" s="249"/>
      <c r="J194" s="249"/>
      <c r="K194" s="249"/>
      <c r="L194" s="249"/>
      <c r="M194" s="249"/>
      <c r="N194" s="249"/>
      <c r="O194" s="249"/>
      <c r="P194" s="249"/>
      <c r="Q194" s="249"/>
      <c r="R194" s="249"/>
      <c r="S194" s="65"/>
      <c r="T194" s="5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</row>
    <row r="195" spans="1:32" ht="15.75" thickBot="1" x14ac:dyDescent="0.25">
      <c r="A195" s="34"/>
      <c r="C195" s="66"/>
      <c r="D195" s="298" t="str">
        <f>Step1_Historical!E59</f>
        <v>Operating / Administrative Endowment</v>
      </c>
      <c r="E195" s="299"/>
      <c r="F195" s="299"/>
      <c r="G195" s="299"/>
      <c r="H195" s="299"/>
      <c r="I195" s="299"/>
      <c r="J195" s="299"/>
      <c r="K195" s="300"/>
      <c r="L195" s="300"/>
      <c r="M195" s="301" t="str">
        <f t="shared" ref="M195:R195" si="31">M403</f>
        <v>Dec 31, 2013</v>
      </c>
      <c r="N195" s="301" t="str">
        <f t="shared" si="31"/>
        <v>Dec 31, 2014</v>
      </c>
      <c r="O195" s="301" t="str">
        <f t="shared" si="31"/>
        <v>Dec 31, 2015</v>
      </c>
      <c r="P195" s="301" t="str">
        <f t="shared" si="31"/>
        <v>Dec 31, 2016</v>
      </c>
      <c r="Q195" s="301" t="str">
        <f t="shared" si="31"/>
        <v>Dec 31, 2017</v>
      </c>
      <c r="R195" s="302" t="str">
        <f t="shared" si="31"/>
        <v>Dec 31, 2018</v>
      </c>
      <c r="S195" s="65"/>
      <c r="T195" s="5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</row>
    <row r="196" spans="1:32" x14ac:dyDescent="0.2">
      <c r="A196" s="34"/>
      <c r="C196" s="66"/>
      <c r="D196" s="66"/>
      <c r="E196" s="249"/>
      <c r="F196" s="249"/>
      <c r="G196" s="249"/>
      <c r="H196" s="249"/>
      <c r="I196" s="249"/>
      <c r="J196" s="249"/>
      <c r="K196" s="249"/>
      <c r="L196" s="249"/>
      <c r="M196" s="249"/>
      <c r="N196" s="249"/>
      <c r="O196" s="249"/>
      <c r="P196" s="249"/>
      <c r="Q196" s="249"/>
      <c r="R196" s="65"/>
      <c r="S196" s="65"/>
      <c r="T196" s="5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</row>
    <row r="197" spans="1:32" ht="13.5" thickBot="1" x14ac:dyDescent="0.25">
      <c r="A197" s="34"/>
      <c r="C197" s="66"/>
      <c r="D197" s="275"/>
      <c r="E197" s="228" t="s">
        <v>163</v>
      </c>
      <c r="F197" s="249"/>
      <c r="G197" s="249"/>
      <c r="H197" s="249"/>
      <c r="I197" s="249"/>
      <c r="J197" s="249"/>
      <c r="K197" s="276"/>
      <c r="L197" s="276"/>
      <c r="M197" s="270" t="s">
        <v>35</v>
      </c>
      <c r="N197" s="245">
        <v>0</v>
      </c>
      <c r="O197" s="245">
        <f t="shared" ref="O197:P200" si="32">N197</f>
        <v>0</v>
      </c>
      <c r="P197" s="246">
        <f t="shared" si="32"/>
        <v>0</v>
      </c>
      <c r="Q197" s="303">
        <f t="shared" ref="Q197:R200" si="33">P197</f>
        <v>0</v>
      </c>
      <c r="R197" s="248">
        <f t="shared" si="33"/>
        <v>0</v>
      </c>
      <c r="S197" s="65"/>
      <c r="T197" s="5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</row>
    <row r="198" spans="1:32" ht="13.5" thickBot="1" x14ac:dyDescent="0.25">
      <c r="A198" s="34"/>
      <c r="C198" s="66"/>
      <c r="D198" s="275"/>
      <c r="E198" s="228" t="s">
        <v>164</v>
      </c>
      <c r="F198" s="249"/>
      <c r="G198" s="249"/>
      <c r="H198" s="249"/>
      <c r="I198" s="249"/>
      <c r="J198" s="249"/>
      <c r="K198" s="276"/>
      <c r="L198" s="276"/>
      <c r="M198" s="270" t="s">
        <v>35</v>
      </c>
      <c r="N198" s="245" t="s">
        <v>39</v>
      </c>
      <c r="O198" s="245" t="str">
        <f t="shared" si="32"/>
        <v>Retain as revenue</v>
      </c>
      <c r="P198" s="245" t="str">
        <f t="shared" si="32"/>
        <v>Retain as revenue</v>
      </c>
      <c r="Q198" s="303" t="str">
        <f>P198</f>
        <v>Retain as revenue</v>
      </c>
      <c r="R198" s="248" t="str">
        <f>Q198</f>
        <v>Retain as revenue</v>
      </c>
      <c r="S198" s="304" t="s">
        <v>125</v>
      </c>
      <c r="T198" s="5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</row>
    <row r="199" spans="1:32" ht="13.5" thickBot="1" x14ac:dyDescent="0.25">
      <c r="A199" s="34"/>
      <c r="C199" s="66"/>
      <c r="D199" s="275"/>
      <c r="E199" s="228" t="s">
        <v>57</v>
      </c>
      <c r="F199" s="249"/>
      <c r="G199" s="249"/>
      <c r="H199" s="249"/>
      <c r="I199" s="249"/>
      <c r="J199" s="249"/>
      <c r="K199" s="276"/>
      <c r="L199" s="276"/>
      <c r="M199" s="271" t="s">
        <v>35</v>
      </c>
      <c r="N199" s="245">
        <v>0</v>
      </c>
      <c r="O199" s="245">
        <f t="shared" si="32"/>
        <v>0</v>
      </c>
      <c r="P199" s="246">
        <f t="shared" si="32"/>
        <v>0</v>
      </c>
      <c r="Q199" s="303">
        <f t="shared" si="33"/>
        <v>0</v>
      </c>
      <c r="R199" s="248">
        <f t="shared" si="33"/>
        <v>0</v>
      </c>
      <c r="S199" s="65"/>
      <c r="T199" s="5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</row>
    <row r="200" spans="1:32" ht="13.5" customHeight="1" x14ac:dyDescent="0.2">
      <c r="A200" s="34"/>
      <c r="C200" s="66"/>
      <c r="D200" s="66"/>
      <c r="E200" s="228" t="s">
        <v>102</v>
      </c>
      <c r="F200" s="249"/>
      <c r="G200" s="249"/>
      <c r="H200" s="249"/>
      <c r="I200" s="249"/>
      <c r="J200" s="249"/>
      <c r="K200" s="249"/>
      <c r="L200" s="249"/>
      <c r="M200" s="271" t="s">
        <v>35</v>
      </c>
      <c r="N200" s="272">
        <v>0</v>
      </c>
      <c r="O200" s="272">
        <f t="shared" si="32"/>
        <v>0</v>
      </c>
      <c r="P200" s="272">
        <f t="shared" si="32"/>
        <v>0</v>
      </c>
      <c r="Q200" s="305">
        <f t="shared" si="33"/>
        <v>0</v>
      </c>
      <c r="R200" s="306">
        <f t="shared" si="33"/>
        <v>0</v>
      </c>
      <c r="S200" s="65"/>
      <c r="T200" s="5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</row>
    <row r="201" spans="1:32" x14ac:dyDescent="0.2">
      <c r="A201" s="34"/>
      <c r="C201" s="66"/>
      <c r="D201" s="66"/>
      <c r="E201" s="228"/>
      <c r="F201" s="249"/>
      <c r="G201" s="249"/>
      <c r="H201" s="249"/>
      <c r="I201" s="249"/>
      <c r="J201" s="249"/>
      <c r="K201" s="249"/>
      <c r="L201" s="249"/>
      <c r="M201" s="249"/>
      <c r="N201" s="249"/>
      <c r="O201" s="249"/>
      <c r="P201" s="249"/>
      <c r="Q201" s="249"/>
      <c r="R201" s="65"/>
      <c r="S201" s="65"/>
      <c r="T201" s="5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</row>
    <row r="202" spans="1:32" ht="13.5" thickBot="1" x14ac:dyDescent="0.25">
      <c r="A202" s="34"/>
      <c r="C202" s="66"/>
      <c r="D202" s="66"/>
      <c r="E202" s="228" t="s">
        <v>38</v>
      </c>
      <c r="F202" s="249"/>
      <c r="G202" s="249"/>
      <c r="H202" s="249"/>
      <c r="I202" s="249"/>
      <c r="J202" s="249"/>
      <c r="K202" s="276"/>
      <c r="L202" s="276"/>
      <c r="M202" s="277">
        <v>0</v>
      </c>
      <c r="N202" s="278">
        <f>M206</f>
        <v>0</v>
      </c>
      <c r="O202" s="278">
        <f>N206</f>
        <v>0</v>
      </c>
      <c r="P202" s="278">
        <f>O206</f>
        <v>0</v>
      </c>
      <c r="Q202" s="278">
        <f>P206</f>
        <v>0</v>
      </c>
      <c r="R202" s="280">
        <f>Q206</f>
        <v>0</v>
      </c>
      <c r="S202" s="65"/>
      <c r="T202" s="5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</row>
    <row r="203" spans="1:32" ht="13.5" hidden="1" outlineLevel="1" thickBot="1" x14ac:dyDescent="0.25">
      <c r="A203" s="34"/>
      <c r="C203" s="66"/>
      <c r="D203" s="66"/>
      <c r="E203" s="281" t="s">
        <v>158</v>
      </c>
      <c r="F203" s="249"/>
      <c r="G203" s="249"/>
      <c r="H203" s="249"/>
      <c r="I203" s="249"/>
      <c r="J203" s="249"/>
      <c r="K203" s="285"/>
      <c r="L203" s="285"/>
      <c r="M203" s="270" t="s">
        <v>35</v>
      </c>
      <c r="N203" s="282">
        <f>IF(N198=$N$478,0,N197*N202)</f>
        <v>0</v>
      </c>
      <c r="O203" s="282">
        <f>IF(O198=$N$478,0,O197*O202)</f>
        <v>0</v>
      </c>
      <c r="P203" s="283">
        <f>IF(P198=$N$478,0,P197*P202)</f>
        <v>0</v>
      </c>
      <c r="Q203" s="283">
        <f>IF(Q198=$N$478,0,Q197*Q202)</f>
        <v>0</v>
      </c>
      <c r="R203" s="284">
        <f>IF(R198=$N$478,0,R197*R202)</f>
        <v>0</v>
      </c>
      <c r="S203" s="65"/>
      <c r="T203" s="5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</row>
    <row r="204" spans="1:32" ht="13.5" hidden="1" outlineLevel="2" thickBot="1" x14ac:dyDescent="0.25">
      <c r="A204" s="34"/>
      <c r="C204" s="66"/>
      <c r="D204" s="66"/>
      <c r="E204" s="281" t="s">
        <v>152</v>
      </c>
      <c r="F204" s="249"/>
      <c r="G204" s="249"/>
      <c r="H204" s="249"/>
      <c r="I204" s="249"/>
      <c r="J204" s="249"/>
      <c r="K204" s="276"/>
      <c r="L204" s="276"/>
      <c r="M204" s="286" t="s">
        <v>35</v>
      </c>
      <c r="N204" s="282">
        <f>N199*N202</f>
        <v>0</v>
      </c>
      <c r="O204" s="282">
        <f>O199*O202</f>
        <v>0</v>
      </c>
      <c r="P204" s="283">
        <f>P199*P202</f>
        <v>0</v>
      </c>
      <c r="Q204" s="283">
        <f>Q199*Q202</f>
        <v>0</v>
      </c>
      <c r="R204" s="284">
        <f>R199*R202</f>
        <v>0</v>
      </c>
      <c r="S204" s="65"/>
      <c r="T204" s="5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</row>
    <row r="205" spans="1:32" ht="13.5" hidden="1" outlineLevel="2" thickBot="1" x14ac:dyDescent="0.25">
      <c r="A205" s="34"/>
      <c r="C205" s="66"/>
      <c r="D205" s="66"/>
      <c r="E205" s="281" t="s">
        <v>159</v>
      </c>
      <c r="F205" s="249"/>
      <c r="G205" s="249"/>
      <c r="H205" s="249"/>
      <c r="I205" s="249"/>
      <c r="J205" s="249"/>
      <c r="K205" s="276"/>
      <c r="L205" s="276"/>
      <c r="M205" s="286" t="s">
        <v>35</v>
      </c>
      <c r="N205" s="282">
        <f>N200*N202</f>
        <v>0</v>
      </c>
      <c r="O205" s="282">
        <f>O200*O202</f>
        <v>0</v>
      </c>
      <c r="P205" s="283">
        <f>P200*P202</f>
        <v>0</v>
      </c>
      <c r="Q205" s="283">
        <f>Q200*Q202</f>
        <v>0</v>
      </c>
      <c r="R205" s="284">
        <f>R200*R202</f>
        <v>0</v>
      </c>
      <c r="S205" s="65"/>
      <c r="T205" s="5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</row>
    <row r="206" spans="1:32" ht="13.5" collapsed="1" thickBot="1" x14ac:dyDescent="0.25">
      <c r="A206" s="34"/>
      <c r="C206" s="66"/>
      <c r="D206" s="67"/>
      <c r="E206" s="256" t="s">
        <v>37</v>
      </c>
      <c r="F206" s="236"/>
      <c r="G206" s="236"/>
      <c r="H206" s="236"/>
      <c r="I206" s="236"/>
      <c r="J206" s="236"/>
      <c r="K206" s="287"/>
      <c r="L206" s="287"/>
      <c r="M206" s="288">
        <f>Step1_Historical!M59</f>
        <v>0</v>
      </c>
      <c r="N206" s="289">
        <f>N202+N203+N204-N205</f>
        <v>0</v>
      </c>
      <c r="O206" s="289">
        <f>O202+O203+O204-O205</f>
        <v>0</v>
      </c>
      <c r="P206" s="290">
        <f>P202+P203+P204-P205</f>
        <v>0</v>
      </c>
      <c r="Q206" s="290">
        <f>Q202+Q203+Q204-Q205</f>
        <v>0</v>
      </c>
      <c r="R206" s="291">
        <f>R202+R203+R204-R205</f>
        <v>0</v>
      </c>
      <c r="S206" s="65"/>
      <c r="T206" s="5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</row>
    <row r="207" spans="1:32" x14ac:dyDescent="0.2">
      <c r="A207" s="34"/>
      <c r="C207" s="66"/>
      <c r="D207" s="228"/>
      <c r="E207" s="228"/>
      <c r="F207" s="228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65"/>
      <c r="T207" s="5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</row>
    <row r="208" spans="1:32" ht="13.5" thickBot="1" x14ac:dyDescent="0.25">
      <c r="A208" s="34"/>
      <c r="C208" s="66"/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65"/>
      <c r="T208" s="5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</row>
    <row r="209" spans="1:32" ht="15.75" thickBot="1" x14ac:dyDescent="0.25">
      <c r="A209" s="34"/>
      <c r="C209" s="66"/>
      <c r="D209" s="298" t="str">
        <f>Step1_Historical!E60</f>
        <v>Operating / Administrative Reserve</v>
      </c>
      <c r="E209" s="299"/>
      <c r="F209" s="299"/>
      <c r="G209" s="299"/>
      <c r="H209" s="299"/>
      <c r="I209" s="299"/>
      <c r="J209" s="299"/>
      <c r="K209" s="300"/>
      <c r="L209" s="300"/>
      <c r="M209" s="301" t="str">
        <f t="shared" ref="M209:R209" si="34">M195</f>
        <v>Dec 31, 2013</v>
      </c>
      <c r="N209" s="301" t="str">
        <f t="shared" si="34"/>
        <v>Dec 31, 2014</v>
      </c>
      <c r="O209" s="301" t="str">
        <f t="shared" si="34"/>
        <v>Dec 31, 2015</v>
      </c>
      <c r="P209" s="301" t="str">
        <f t="shared" si="34"/>
        <v>Dec 31, 2016</v>
      </c>
      <c r="Q209" s="301" t="str">
        <f t="shared" si="34"/>
        <v>Dec 31, 2017</v>
      </c>
      <c r="R209" s="302" t="str">
        <f t="shared" si="34"/>
        <v>Dec 31, 2018</v>
      </c>
      <c r="S209" s="65"/>
      <c r="T209" s="5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</row>
    <row r="210" spans="1:32" x14ac:dyDescent="0.2">
      <c r="A210" s="34"/>
      <c r="C210" s="66"/>
      <c r="D210" s="66"/>
      <c r="E210" s="249"/>
      <c r="F210" s="249"/>
      <c r="G210" s="249"/>
      <c r="H210" s="249"/>
      <c r="I210" s="249"/>
      <c r="J210" s="249"/>
      <c r="K210" s="249"/>
      <c r="L210" s="249"/>
      <c r="M210" s="249"/>
      <c r="N210" s="249"/>
      <c r="O210" s="249"/>
      <c r="P210" s="249"/>
      <c r="Q210" s="249"/>
      <c r="R210" s="65"/>
      <c r="S210" s="65"/>
      <c r="T210" s="5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</row>
    <row r="211" spans="1:32" ht="13.5" thickBot="1" x14ac:dyDescent="0.25">
      <c r="A211" s="34"/>
      <c r="C211" s="66"/>
      <c r="D211" s="275"/>
      <c r="E211" s="228" t="s">
        <v>163</v>
      </c>
      <c r="F211" s="249"/>
      <c r="G211" s="249"/>
      <c r="H211" s="249"/>
      <c r="I211" s="249"/>
      <c r="J211" s="249"/>
      <c r="K211" s="276"/>
      <c r="L211" s="276"/>
      <c r="M211" s="270" t="s">
        <v>35</v>
      </c>
      <c r="N211" s="245">
        <v>0</v>
      </c>
      <c r="O211" s="245">
        <f t="shared" ref="O211:R212" si="35">N211</f>
        <v>0</v>
      </c>
      <c r="P211" s="246">
        <f t="shared" si="35"/>
        <v>0</v>
      </c>
      <c r="Q211" s="303">
        <f t="shared" si="35"/>
        <v>0</v>
      </c>
      <c r="R211" s="248">
        <f t="shared" si="35"/>
        <v>0</v>
      </c>
      <c r="S211" s="65"/>
      <c r="T211" s="5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</row>
    <row r="212" spans="1:32" x14ac:dyDescent="0.2">
      <c r="A212" s="34"/>
      <c r="C212" s="66"/>
      <c r="D212" s="275"/>
      <c r="E212" s="228" t="s">
        <v>164</v>
      </c>
      <c r="F212" s="249"/>
      <c r="G212" s="249"/>
      <c r="H212" s="249"/>
      <c r="I212" s="249"/>
      <c r="J212" s="249"/>
      <c r="K212" s="276"/>
      <c r="L212" s="276"/>
      <c r="M212" s="271" t="s">
        <v>35</v>
      </c>
      <c r="N212" s="412" t="s">
        <v>39</v>
      </c>
      <c r="O212" s="412" t="str">
        <f t="shared" si="35"/>
        <v>Retain as revenue</v>
      </c>
      <c r="P212" s="412" t="str">
        <f t="shared" si="35"/>
        <v>Retain as revenue</v>
      </c>
      <c r="Q212" s="413" t="str">
        <f t="shared" si="35"/>
        <v>Retain as revenue</v>
      </c>
      <c r="R212" s="306" t="str">
        <f t="shared" si="35"/>
        <v>Retain as revenue</v>
      </c>
      <c r="S212" s="304" t="s">
        <v>125</v>
      </c>
      <c r="T212" s="5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</row>
    <row r="213" spans="1:32" x14ac:dyDescent="0.2">
      <c r="A213" s="34"/>
      <c r="C213" s="66"/>
      <c r="D213" s="66"/>
      <c r="E213" s="228"/>
      <c r="F213" s="249"/>
      <c r="G213" s="249"/>
      <c r="H213" s="249"/>
      <c r="I213" s="249"/>
      <c r="J213" s="249"/>
      <c r="K213" s="249"/>
      <c r="L213" s="249"/>
      <c r="M213" s="249"/>
      <c r="N213" s="249"/>
      <c r="O213" s="249"/>
      <c r="P213" s="249"/>
      <c r="Q213" s="249"/>
      <c r="R213" s="65"/>
      <c r="S213" s="65"/>
      <c r="T213" s="5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</row>
    <row r="214" spans="1:32" ht="13.5" thickBot="1" x14ac:dyDescent="0.25">
      <c r="A214" s="34"/>
      <c r="C214" s="66"/>
      <c r="D214" s="66"/>
      <c r="E214" s="228" t="s">
        <v>38</v>
      </c>
      <c r="F214" s="249"/>
      <c r="G214" s="249"/>
      <c r="H214" s="249"/>
      <c r="I214" s="249"/>
      <c r="J214" s="249"/>
      <c r="K214" s="276"/>
      <c r="L214" s="276"/>
      <c r="M214" s="277">
        <v>0</v>
      </c>
      <c r="N214" s="278">
        <f>M217</f>
        <v>0</v>
      </c>
      <c r="O214" s="278">
        <f>N217</f>
        <v>0</v>
      </c>
      <c r="P214" s="278">
        <f>O217</f>
        <v>0</v>
      </c>
      <c r="Q214" s="278">
        <f>P217</f>
        <v>0</v>
      </c>
      <c r="R214" s="280">
        <f>Q217</f>
        <v>0</v>
      </c>
      <c r="S214" s="65"/>
      <c r="T214" s="5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</row>
    <row r="215" spans="1:32" ht="13.5" hidden="1" outlineLevel="1" thickBot="1" x14ac:dyDescent="0.25">
      <c r="A215" s="34"/>
      <c r="C215" s="66"/>
      <c r="D215" s="66"/>
      <c r="E215" s="281" t="s">
        <v>158</v>
      </c>
      <c r="F215" s="249"/>
      <c r="G215" s="249"/>
      <c r="H215" s="249"/>
      <c r="I215" s="249"/>
      <c r="J215" s="249"/>
      <c r="K215" s="285"/>
      <c r="L215" s="285"/>
      <c r="M215" s="270" t="s">
        <v>35</v>
      </c>
      <c r="N215" s="282">
        <f>IF(N212=$N$478,0,N211*N214)</f>
        <v>0</v>
      </c>
      <c r="O215" s="282">
        <f>IF(O212=$N$478,0,O211*O214)</f>
        <v>0</v>
      </c>
      <c r="P215" s="283">
        <f>IF(P212=$N$478,0,P211*P214)</f>
        <v>0</v>
      </c>
      <c r="Q215" s="283">
        <f>IF(Q212=$N$478,0,Q211*Q214)</f>
        <v>0</v>
      </c>
      <c r="R215" s="284">
        <f>IF(R212=$N$478,0,R211*R214)</f>
        <v>0</v>
      </c>
      <c r="S215" s="65"/>
      <c r="T215" s="5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</row>
    <row r="216" spans="1:32" ht="13.5" hidden="1" outlineLevel="1" thickBot="1" x14ac:dyDescent="0.25">
      <c r="A216" s="34"/>
      <c r="C216" s="66"/>
      <c r="D216" s="66"/>
      <c r="E216" s="281" t="s">
        <v>179</v>
      </c>
      <c r="F216" s="249"/>
      <c r="G216" s="249"/>
      <c r="H216" s="249"/>
      <c r="I216" s="249"/>
      <c r="J216" s="249"/>
      <c r="K216" s="276"/>
      <c r="L216" s="276"/>
      <c r="M216" s="286" t="s">
        <v>35</v>
      </c>
      <c r="N216" s="282">
        <f>N282</f>
        <v>0</v>
      </c>
      <c r="O216" s="282">
        <f>O282</f>
        <v>0</v>
      </c>
      <c r="P216" s="283">
        <f>P282</f>
        <v>0</v>
      </c>
      <c r="Q216" s="283">
        <f>Q282</f>
        <v>0</v>
      </c>
      <c r="R216" s="284">
        <f>R282</f>
        <v>0</v>
      </c>
      <c r="S216" s="65"/>
      <c r="T216" s="5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</row>
    <row r="217" spans="1:32" ht="13.5" collapsed="1" thickBot="1" x14ac:dyDescent="0.25">
      <c r="A217" s="34"/>
      <c r="C217" s="66"/>
      <c r="D217" s="67"/>
      <c r="E217" s="256" t="s">
        <v>37</v>
      </c>
      <c r="F217" s="236"/>
      <c r="G217" s="236"/>
      <c r="H217" s="236"/>
      <c r="I217" s="236"/>
      <c r="J217" s="236"/>
      <c r="K217" s="287"/>
      <c r="L217" s="287"/>
      <c r="M217" s="288">
        <f>Step1_Historical!M60</f>
        <v>0</v>
      </c>
      <c r="N217" s="289">
        <f>N214+N215+N216</f>
        <v>0</v>
      </c>
      <c r="O217" s="289">
        <f>O214+O215+O216</f>
        <v>0</v>
      </c>
      <c r="P217" s="290">
        <f>P214+P215+P216</f>
        <v>0</v>
      </c>
      <c r="Q217" s="290">
        <f>Q214+Q215+Q216</f>
        <v>0</v>
      </c>
      <c r="R217" s="291">
        <f>R214+R215+R216</f>
        <v>0</v>
      </c>
      <c r="S217" s="65"/>
      <c r="T217" s="5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</row>
    <row r="218" spans="1:32" ht="13.5" thickBot="1" x14ac:dyDescent="0.25">
      <c r="A218" s="34"/>
      <c r="C218" s="67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7"/>
      <c r="T218" s="5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</row>
    <row r="219" spans="1:32" x14ac:dyDescent="0.2">
      <c r="A219" s="34"/>
      <c r="T219" s="5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</row>
    <row r="220" spans="1:32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</row>
    <row r="221" spans="1:32" ht="13.5" thickBot="1" x14ac:dyDescent="0.25">
      <c r="A221" s="34"/>
      <c r="T221" s="5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</row>
    <row r="222" spans="1:32" ht="15" x14ac:dyDescent="0.2">
      <c r="A222" s="34"/>
      <c r="C222" s="230"/>
      <c r="D222" s="64" t="str">
        <f>N7</f>
        <v>IV. Other Revenues</v>
      </c>
      <c r="E222" s="64"/>
      <c r="F222" s="231"/>
      <c r="G222" s="231"/>
      <c r="H222" s="231"/>
      <c r="I222" s="231"/>
      <c r="J222" s="231"/>
      <c r="K222" s="231"/>
      <c r="L222" s="231"/>
      <c r="M222" s="231"/>
      <c r="N222" s="231"/>
      <c r="O222" s="231"/>
      <c r="P222" s="231"/>
      <c r="Q222" s="231"/>
      <c r="R222" s="231"/>
      <c r="S222" s="232"/>
      <c r="T222" s="5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</row>
    <row r="223" spans="1:32" ht="13.5" thickBot="1" x14ac:dyDescent="0.25">
      <c r="A223" s="34"/>
      <c r="C223" s="66"/>
      <c r="D223" s="249"/>
      <c r="E223" s="249"/>
      <c r="F223" s="249"/>
      <c r="G223" s="249"/>
      <c r="H223" s="249"/>
      <c r="I223" s="249"/>
      <c r="J223" s="249"/>
      <c r="K223" s="249"/>
      <c r="L223" s="249"/>
      <c r="M223" s="249"/>
      <c r="N223" s="249"/>
      <c r="O223" s="249"/>
      <c r="P223" s="249"/>
      <c r="Q223" s="249"/>
      <c r="R223" s="249"/>
      <c r="S223" s="65"/>
      <c r="T223" s="5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</row>
    <row r="224" spans="1:32" ht="15.75" thickBot="1" x14ac:dyDescent="0.25">
      <c r="A224" s="34"/>
      <c r="C224" s="66"/>
      <c r="D224" s="312" t="s">
        <v>21</v>
      </c>
      <c r="E224" s="299"/>
      <c r="F224" s="299"/>
      <c r="G224" s="299"/>
      <c r="H224" s="299"/>
      <c r="I224" s="299"/>
      <c r="J224" s="299"/>
      <c r="K224" s="300"/>
      <c r="L224" s="300"/>
      <c r="M224" s="301" t="str">
        <f t="shared" ref="M224:R224" si="36">M403</f>
        <v>Dec 31, 2013</v>
      </c>
      <c r="N224" s="301" t="str">
        <f t="shared" si="36"/>
        <v>Dec 31, 2014</v>
      </c>
      <c r="O224" s="301" t="str">
        <f t="shared" si="36"/>
        <v>Dec 31, 2015</v>
      </c>
      <c r="P224" s="301" t="str">
        <f t="shared" si="36"/>
        <v>Dec 31, 2016</v>
      </c>
      <c r="Q224" s="301" t="str">
        <f t="shared" si="36"/>
        <v>Dec 31, 2017</v>
      </c>
      <c r="R224" s="302" t="str">
        <f t="shared" si="36"/>
        <v>Dec 31, 2018</v>
      </c>
      <c r="S224" s="65"/>
      <c r="T224" s="5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</row>
    <row r="225" spans="1:32" x14ac:dyDescent="0.2">
      <c r="A225" s="34"/>
      <c r="C225" s="66"/>
      <c r="D225" s="249"/>
      <c r="E225" s="249"/>
      <c r="F225" s="249"/>
      <c r="G225" s="249"/>
      <c r="H225" s="249"/>
      <c r="I225" s="249"/>
      <c r="J225" s="249"/>
      <c r="K225" s="249"/>
      <c r="L225" s="249"/>
      <c r="M225" s="249"/>
      <c r="N225" s="249"/>
      <c r="O225" s="249"/>
      <c r="P225" s="249"/>
      <c r="Q225" s="249"/>
      <c r="R225" s="249"/>
      <c r="S225" s="65"/>
      <c r="T225" s="5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</row>
    <row r="226" spans="1:32" x14ac:dyDescent="0.2">
      <c r="A226" s="34"/>
      <c r="C226" s="66"/>
      <c r="D226" s="228" t="s">
        <v>91</v>
      </c>
      <c r="E226" s="249"/>
      <c r="F226" s="249"/>
      <c r="G226" s="249"/>
      <c r="H226" s="249"/>
      <c r="I226" s="249"/>
      <c r="J226" s="249"/>
      <c r="K226" s="285"/>
      <c r="L226" s="285"/>
      <c r="M226" s="285"/>
      <c r="N226" s="285"/>
      <c r="O226" s="285"/>
      <c r="P226" s="285"/>
      <c r="Q226" s="285"/>
      <c r="R226" s="285"/>
      <c r="S226" s="65"/>
      <c r="T226" s="5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</row>
    <row r="227" spans="1:32" ht="13.5" thickBot="1" x14ac:dyDescent="0.25">
      <c r="A227" s="34"/>
      <c r="C227" s="66"/>
      <c r="D227" s="228"/>
      <c r="E227" s="249" t="str">
        <f>E235</f>
        <v>Other Revenue 1</v>
      </c>
      <c r="F227" s="249"/>
      <c r="G227" s="249"/>
      <c r="H227" s="249"/>
      <c r="I227" s="249"/>
      <c r="J227" s="249"/>
      <c r="K227" s="276"/>
      <c r="L227" s="276"/>
      <c r="M227" s="313" t="str">
        <f>IF(ISERROR((Step1_Historical!M71-Step1_Historical!L71)/Step1_Historical!L71),"NA",((Step1_Historical!M71-Step1_Historical!L71)/Step1_Historical!L71))</f>
        <v>NA</v>
      </c>
      <c r="N227" s="245">
        <v>0</v>
      </c>
      <c r="O227" s="245">
        <f t="shared" ref="O227:P231" si="37">N227</f>
        <v>0</v>
      </c>
      <c r="P227" s="246">
        <f t="shared" si="37"/>
        <v>0</v>
      </c>
      <c r="Q227" s="247">
        <f t="shared" ref="Q227:R231" si="38">P227</f>
        <v>0</v>
      </c>
      <c r="R227" s="247">
        <f t="shared" si="38"/>
        <v>0</v>
      </c>
      <c r="S227" s="65"/>
      <c r="T227" s="5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</row>
    <row r="228" spans="1:32" ht="13.5" thickBot="1" x14ac:dyDescent="0.25">
      <c r="A228" s="34"/>
      <c r="C228" s="66"/>
      <c r="D228" s="228"/>
      <c r="E228" s="249" t="str">
        <f>E236</f>
        <v>Other Revenue 2</v>
      </c>
      <c r="F228" s="249"/>
      <c r="G228" s="249"/>
      <c r="H228" s="249"/>
      <c r="I228" s="249"/>
      <c r="J228" s="249"/>
      <c r="K228" s="276"/>
      <c r="L228" s="276"/>
      <c r="M228" s="313" t="str">
        <f>IF(ISERROR((Step1_Historical!M72-Step1_Historical!L72)/Step1_Historical!L72),"NA",((Step1_Historical!M72-Step1_Historical!L72)/Step1_Historical!L72))</f>
        <v>NA</v>
      </c>
      <c r="N228" s="245">
        <v>0</v>
      </c>
      <c r="O228" s="245">
        <f t="shared" si="37"/>
        <v>0</v>
      </c>
      <c r="P228" s="246">
        <f t="shared" si="37"/>
        <v>0</v>
      </c>
      <c r="Q228" s="247">
        <f t="shared" si="38"/>
        <v>0</v>
      </c>
      <c r="R228" s="247">
        <f t="shared" si="38"/>
        <v>0</v>
      </c>
      <c r="S228" s="65"/>
      <c r="T228" s="5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</row>
    <row r="229" spans="1:32" ht="13.5" thickBot="1" x14ac:dyDescent="0.25">
      <c r="A229" s="34"/>
      <c r="C229" s="66"/>
      <c r="D229" s="228"/>
      <c r="E229" s="249" t="str">
        <f>E237</f>
        <v>Other Revenue 3</v>
      </c>
      <c r="F229" s="249"/>
      <c r="G229" s="249"/>
      <c r="H229" s="249"/>
      <c r="I229" s="249"/>
      <c r="J229" s="249"/>
      <c r="K229" s="276"/>
      <c r="L229" s="276"/>
      <c r="M229" s="313" t="str">
        <f>IF(ISERROR((Step1_Historical!M73-Step1_Historical!L73)/Step1_Historical!L73),"NA",((Step1_Historical!M73-Step1_Historical!L73)/Step1_Historical!L73))</f>
        <v>NA</v>
      </c>
      <c r="N229" s="245">
        <v>0</v>
      </c>
      <c r="O229" s="245">
        <f t="shared" si="37"/>
        <v>0</v>
      </c>
      <c r="P229" s="246">
        <f t="shared" si="37"/>
        <v>0</v>
      </c>
      <c r="Q229" s="247">
        <f t="shared" si="38"/>
        <v>0</v>
      </c>
      <c r="R229" s="247">
        <f t="shared" si="38"/>
        <v>0</v>
      </c>
      <c r="S229" s="65"/>
      <c r="T229" s="5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</row>
    <row r="230" spans="1:32" ht="13.5" thickBot="1" x14ac:dyDescent="0.25">
      <c r="A230" s="34"/>
      <c r="C230" s="66"/>
      <c r="D230" s="228"/>
      <c r="E230" s="249" t="str">
        <f>E238</f>
        <v>Other Revenue 4</v>
      </c>
      <c r="F230" s="249"/>
      <c r="G230" s="249"/>
      <c r="H230" s="249"/>
      <c r="I230" s="249"/>
      <c r="J230" s="249"/>
      <c r="K230" s="276"/>
      <c r="L230" s="276"/>
      <c r="M230" s="313" t="str">
        <f>IF(ISERROR((Step1_Historical!M74-Step1_Historical!L74)/Step1_Historical!L74),"NA",((Step1_Historical!M74-Step1_Historical!L74)/Step1_Historical!L74))</f>
        <v>NA</v>
      </c>
      <c r="N230" s="245">
        <v>0</v>
      </c>
      <c r="O230" s="245">
        <f t="shared" si="37"/>
        <v>0</v>
      </c>
      <c r="P230" s="246">
        <f t="shared" si="37"/>
        <v>0</v>
      </c>
      <c r="Q230" s="247">
        <f t="shared" si="38"/>
        <v>0</v>
      </c>
      <c r="R230" s="247">
        <f t="shared" si="38"/>
        <v>0</v>
      </c>
      <c r="S230" s="65"/>
      <c r="T230" s="5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</row>
    <row r="231" spans="1:32" ht="13.5" thickBot="1" x14ac:dyDescent="0.25">
      <c r="A231" s="34"/>
      <c r="C231" s="66"/>
      <c r="D231" s="228"/>
      <c r="E231" s="249" t="str">
        <f>E239</f>
        <v>Other Revenue 5</v>
      </c>
      <c r="F231" s="249"/>
      <c r="G231" s="249"/>
      <c r="H231" s="249"/>
      <c r="I231" s="249"/>
      <c r="J231" s="249"/>
      <c r="K231" s="276"/>
      <c r="L231" s="276"/>
      <c r="M231" s="313" t="str">
        <f>IF(ISERROR((Step1_Historical!M75-Step1_Historical!L75)/Step1_Historical!L75),"NA",((Step1_Historical!M75-Step1_Historical!L75)/Step1_Historical!L75))</f>
        <v>NA</v>
      </c>
      <c r="N231" s="245">
        <v>0</v>
      </c>
      <c r="O231" s="245">
        <f t="shared" si="37"/>
        <v>0</v>
      </c>
      <c r="P231" s="246">
        <f t="shared" si="37"/>
        <v>0</v>
      </c>
      <c r="Q231" s="247">
        <f t="shared" si="38"/>
        <v>0</v>
      </c>
      <c r="R231" s="247">
        <f t="shared" si="38"/>
        <v>0</v>
      </c>
      <c r="S231" s="65"/>
      <c r="T231" s="5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</row>
    <row r="232" spans="1:32" x14ac:dyDescent="0.2">
      <c r="A232" s="34"/>
      <c r="C232" s="66"/>
      <c r="D232" s="228" t="s">
        <v>92</v>
      </c>
      <c r="E232" s="249"/>
      <c r="F232" s="249"/>
      <c r="G232" s="249"/>
      <c r="H232" s="249"/>
      <c r="I232" s="249"/>
      <c r="J232" s="249"/>
      <c r="K232" s="276"/>
      <c r="L232" s="276"/>
      <c r="M232" s="314" t="str">
        <f>IF(ISERROR((SUM(Step1_Historical!M71:M75)-SUM(Step1_Historical!L71:L75))/SUM(Step1_Historical!L71:L75)),"NA",(SUM(Step1_Historical!M71:M75)-SUM(Step1_Historical!L71:L75))/SUM(Step1_Historical!L71:L75))</f>
        <v>NA</v>
      </c>
      <c r="N232" s="315" t="e">
        <f>(N240-M240)/M240</f>
        <v>#DIV/0!</v>
      </c>
      <c r="O232" s="315" t="e">
        <f>(O240-N240)/N240</f>
        <v>#DIV/0!</v>
      </c>
      <c r="P232" s="315" t="e">
        <f>(P240-O240)/O240</f>
        <v>#DIV/0!</v>
      </c>
      <c r="Q232" s="315" t="e">
        <f>(Q240-P240)/P240</f>
        <v>#DIV/0!</v>
      </c>
      <c r="R232" s="316" t="e">
        <f>(R240-Q240)/Q240</f>
        <v>#DIV/0!</v>
      </c>
      <c r="S232" s="65"/>
      <c r="T232" s="5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</row>
    <row r="233" spans="1:32" x14ac:dyDescent="0.2">
      <c r="A233" s="34"/>
      <c r="C233" s="66"/>
      <c r="D233" s="249"/>
      <c r="E233" s="249"/>
      <c r="F233" s="249"/>
      <c r="G233" s="249"/>
      <c r="H233" s="249"/>
      <c r="I233" s="249"/>
      <c r="J233" s="249"/>
      <c r="K233" s="249"/>
      <c r="L233" s="249"/>
      <c r="M233" s="249"/>
      <c r="N233" s="249"/>
      <c r="O233" s="249"/>
      <c r="P233" s="249"/>
      <c r="Q233" s="249"/>
      <c r="R233" s="249"/>
      <c r="S233" s="65"/>
      <c r="T233" s="5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</row>
    <row r="234" spans="1:32" x14ac:dyDescent="0.2">
      <c r="A234" s="34"/>
      <c r="C234" s="66"/>
      <c r="D234" s="228" t="s">
        <v>93</v>
      </c>
      <c r="E234" s="249"/>
      <c r="F234" s="249"/>
      <c r="G234" s="249"/>
      <c r="H234" s="249"/>
      <c r="I234" s="249"/>
      <c r="J234" s="249"/>
      <c r="K234" s="285"/>
      <c r="L234" s="285"/>
      <c r="M234" s="285"/>
      <c r="N234" s="285"/>
      <c r="O234" s="285"/>
      <c r="P234" s="285"/>
      <c r="Q234" s="285"/>
      <c r="R234" s="285"/>
      <c r="S234" s="65"/>
      <c r="T234" s="5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</row>
    <row r="235" spans="1:32" ht="13.5" thickBot="1" x14ac:dyDescent="0.25">
      <c r="A235" s="34"/>
      <c r="C235" s="66"/>
      <c r="D235" s="228"/>
      <c r="E235" s="249" t="str">
        <f>Step1_Historical!E71</f>
        <v>Other Revenue 1</v>
      </c>
      <c r="F235" s="249"/>
      <c r="G235" s="249"/>
      <c r="H235" s="249"/>
      <c r="I235" s="249"/>
      <c r="J235" s="249"/>
      <c r="K235" s="276"/>
      <c r="L235" s="276"/>
      <c r="M235" s="307">
        <f>Step1_Historical!M71</f>
        <v>0</v>
      </c>
      <c r="N235" s="282">
        <f t="shared" ref="N235:R239" si="39">M235*(1+N227)</f>
        <v>0</v>
      </c>
      <c r="O235" s="282">
        <f t="shared" si="39"/>
        <v>0</v>
      </c>
      <c r="P235" s="282">
        <f t="shared" si="39"/>
        <v>0</v>
      </c>
      <c r="Q235" s="282">
        <f t="shared" si="39"/>
        <v>0</v>
      </c>
      <c r="R235" s="283">
        <f t="shared" si="39"/>
        <v>0</v>
      </c>
      <c r="S235" s="65"/>
      <c r="T235" s="5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</row>
    <row r="236" spans="1:32" ht="13.5" thickBot="1" x14ac:dyDescent="0.25">
      <c r="A236" s="34"/>
      <c r="C236" s="66"/>
      <c r="D236" s="228"/>
      <c r="E236" s="249" t="str">
        <f>Step1_Historical!E72</f>
        <v>Other Revenue 2</v>
      </c>
      <c r="F236" s="249"/>
      <c r="G236" s="249"/>
      <c r="H236" s="249"/>
      <c r="I236" s="249"/>
      <c r="J236" s="249"/>
      <c r="K236" s="276"/>
      <c r="L236" s="276"/>
      <c r="M236" s="307">
        <f>Step1_Historical!M72</f>
        <v>0</v>
      </c>
      <c r="N236" s="282">
        <f t="shared" si="39"/>
        <v>0</v>
      </c>
      <c r="O236" s="282">
        <f t="shared" si="39"/>
        <v>0</v>
      </c>
      <c r="P236" s="282">
        <f t="shared" si="39"/>
        <v>0</v>
      </c>
      <c r="Q236" s="282">
        <f t="shared" si="39"/>
        <v>0</v>
      </c>
      <c r="R236" s="283">
        <f t="shared" si="39"/>
        <v>0</v>
      </c>
      <c r="S236" s="65"/>
      <c r="T236" s="5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</row>
    <row r="237" spans="1:32" ht="13.5" thickBot="1" x14ac:dyDescent="0.25">
      <c r="A237" s="34"/>
      <c r="C237" s="66"/>
      <c r="D237" s="228"/>
      <c r="E237" s="249" t="str">
        <f>Step1_Historical!E73</f>
        <v>Other Revenue 3</v>
      </c>
      <c r="F237" s="249"/>
      <c r="G237" s="249"/>
      <c r="H237" s="249"/>
      <c r="I237" s="249"/>
      <c r="J237" s="249"/>
      <c r="K237" s="276"/>
      <c r="L237" s="276"/>
      <c r="M237" s="307">
        <f>Step1_Historical!M73</f>
        <v>0</v>
      </c>
      <c r="N237" s="282">
        <f t="shared" si="39"/>
        <v>0</v>
      </c>
      <c r="O237" s="282">
        <f t="shared" si="39"/>
        <v>0</v>
      </c>
      <c r="P237" s="282">
        <f t="shared" si="39"/>
        <v>0</v>
      </c>
      <c r="Q237" s="282">
        <f t="shared" si="39"/>
        <v>0</v>
      </c>
      <c r="R237" s="283">
        <f t="shared" si="39"/>
        <v>0</v>
      </c>
      <c r="S237" s="65"/>
      <c r="T237" s="5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</row>
    <row r="238" spans="1:32" ht="13.5" thickBot="1" x14ac:dyDescent="0.25">
      <c r="A238" s="34"/>
      <c r="C238" s="66"/>
      <c r="D238" s="228"/>
      <c r="E238" s="249" t="str">
        <f>Step1_Historical!E74</f>
        <v>Other Revenue 4</v>
      </c>
      <c r="F238" s="249"/>
      <c r="G238" s="249"/>
      <c r="H238" s="249"/>
      <c r="I238" s="249"/>
      <c r="J238" s="249"/>
      <c r="K238" s="276"/>
      <c r="L238" s="276"/>
      <c r="M238" s="307">
        <f>Step1_Historical!M74</f>
        <v>0</v>
      </c>
      <c r="N238" s="282">
        <f t="shared" si="39"/>
        <v>0</v>
      </c>
      <c r="O238" s="282">
        <f t="shared" si="39"/>
        <v>0</v>
      </c>
      <c r="P238" s="282">
        <f t="shared" si="39"/>
        <v>0</v>
      </c>
      <c r="Q238" s="282">
        <f t="shared" si="39"/>
        <v>0</v>
      </c>
      <c r="R238" s="283">
        <f t="shared" si="39"/>
        <v>0</v>
      </c>
      <c r="S238" s="65"/>
      <c r="T238" s="5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</row>
    <row r="239" spans="1:32" ht="13.5" thickBot="1" x14ac:dyDescent="0.25">
      <c r="A239" s="34"/>
      <c r="C239" s="66"/>
      <c r="D239" s="228"/>
      <c r="E239" s="249" t="str">
        <f>Step1_Historical!E75</f>
        <v>Other Revenue 5</v>
      </c>
      <c r="F239" s="249"/>
      <c r="G239" s="249"/>
      <c r="H239" s="249"/>
      <c r="I239" s="249"/>
      <c r="J239" s="249"/>
      <c r="K239" s="276"/>
      <c r="L239" s="276"/>
      <c r="M239" s="307">
        <f>Step1_Historical!M75</f>
        <v>0</v>
      </c>
      <c r="N239" s="282">
        <f t="shared" si="39"/>
        <v>0</v>
      </c>
      <c r="O239" s="282">
        <f t="shared" si="39"/>
        <v>0</v>
      </c>
      <c r="P239" s="282">
        <f t="shared" si="39"/>
        <v>0</v>
      </c>
      <c r="Q239" s="282">
        <f t="shared" si="39"/>
        <v>0</v>
      </c>
      <c r="R239" s="283">
        <f t="shared" si="39"/>
        <v>0</v>
      </c>
      <c r="S239" s="65"/>
      <c r="T239" s="5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</row>
    <row r="240" spans="1:32" x14ac:dyDescent="0.2">
      <c r="A240" s="34"/>
      <c r="C240" s="66"/>
      <c r="D240" s="228" t="s">
        <v>92</v>
      </c>
      <c r="E240" s="249"/>
      <c r="F240" s="249"/>
      <c r="G240" s="249"/>
      <c r="H240" s="249"/>
      <c r="I240" s="249"/>
      <c r="J240" s="249"/>
      <c r="K240" s="308"/>
      <c r="L240" s="308"/>
      <c r="M240" s="309">
        <f t="shared" ref="M240:R240" si="40">SUM(M235:M239)</f>
        <v>0</v>
      </c>
      <c r="N240" s="310">
        <f t="shared" si="40"/>
        <v>0</v>
      </c>
      <c r="O240" s="310">
        <f t="shared" si="40"/>
        <v>0</v>
      </c>
      <c r="P240" s="310">
        <f t="shared" si="40"/>
        <v>0</v>
      </c>
      <c r="Q240" s="310">
        <f t="shared" si="40"/>
        <v>0</v>
      </c>
      <c r="R240" s="311">
        <f t="shared" si="40"/>
        <v>0</v>
      </c>
      <c r="S240" s="65"/>
      <c r="T240" s="5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</row>
    <row r="241" spans="1:32" x14ac:dyDescent="0.2">
      <c r="A241" s="34"/>
      <c r="C241" s="66"/>
      <c r="D241" s="228"/>
      <c r="E241" s="249"/>
      <c r="F241" s="249"/>
      <c r="G241" s="249"/>
      <c r="H241" s="249"/>
      <c r="I241" s="249"/>
      <c r="J241" s="249"/>
      <c r="K241" s="308"/>
      <c r="L241" s="308"/>
      <c r="M241" s="296"/>
      <c r="N241" s="296"/>
      <c r="O241" s="296"/>
      <c r="P241" s="296"/>
      <c r="Q241" s="296"/>
      <c r="R241" s="296"/>
      <c r="S241" s="65"/>
      <c r="T241" s="5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</row>
    <row r="242" spans="1:32" x14ac:dyDescent="0.2">
      <c r="A242" s="34"/>
      <c r="C242" s="66"/>
      <c r="D242" s="228" t="s">
        <v>25</v>
      </c>
      <c r="E242" s="249"/>
      <c r="F242" s="249"/>
      <c r="G242" s="249"/>
      <c r="H242" s="249"/>
      <c r="I242" s="249"/>
      <c r="J242" s="249"/>
      <c r="K242" s="308"/>
      <c r="L242" s="308"/>
      <c r="M242" s="296"/>
      <c r="N242" s="296"/>
      <c r="O242" s="296"/>
      <c r="P242" s="296"/>
      <c r="Q242" s="296"/>
      <c r="R242" s="296"/>
      <c r="S242" s="65"/>
      <c r="T242" s="5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</row>
    <row r="243" spans="1:32" ht="13.5" thickBot="1" x14ac:dyDescent="0.25">
      <c r="A243" s="34"/>
      <c r="C243" s="66"/>
      <c r="D243" s="228"/>
      <c r="E243" s="249" t="s">
        <v>172</v>
      </c>
      <c r="F243" s="249"/>
      <c r="G243" s="249"/>
      <c r="H243" s="249"/>
      <c r="I243" s="249"/>
      <c r="J243" s="249"/>
      <c r="K243" s="308"/>
      <c r="L243" s="308"/>
      <c r="M243" s="307">
        <f t="shared" ref="M243:R243" si="41">M408</f>
        <v>0</v>
      </c>
      <c r="N243" s="282">
        <f t="shared" si="41"/>
        <v>0</v>
      </c>
      <c r="O243" s="282">
        <f t="shared" si="41"/>
        <v>0</v>
      </c>
      <c r="P243" s="282">
        <f t="shared" si="41"/>
        <v>0</v>
      </c>
      <c r="Q243" s="282">
        <f t="shared" si="41"/>
        <v>0</v>
      </c>
      <c r="R243" s="283">
        <f t="shared" si="41"/>
        <v>0</v>
      </c>
      <c r="S243" s="65"/>
      <c r="T243" s="5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</row>
    <row r="244" spans="1:32" ht="13.5" thickBot="1" x14ac:dyDescent="0.25">
      <c r="A244" s="34"/>
      <c r="C244" s="66"/>
      <c r="D244" s="228"/>
      <c r="E244" s="249" t="s">
        <v>167</v>
      </c>
      <c r="F244" s="249"/>
      <c r="G244" s="249"/>
      <c r="H244" s="249"/>
      <c r="I244" s="249"/>
      <c r="J244" s="249"/>
      <c r="K244" s="308"/>
      <c r="L244" s="308"/>
      <c r="M244" s="307">
        <f t="shared" ref="M244:R244" si="42">M417</f>
        <v>0</v>
      </c>
      <c r="N244" s="282">
        <f t="shared" si="42"/>
        <v>0</v>
      </c>
      <c r="O244" s="282">
        <f t="shared" si="42"/>
        <v>0</v>
      </c>
      <c r="P244" s="282">
        <f t="shared" si="42"/>
        <v>0</v>
      </c>
      <c r="Q244" s="282">
        <f t="shared" si="42"/>
        <v>0</v>
      </c>
      <c r="R244" s="283">
        <f t="shared" si="42"/>
        <v>0</v>
      </c>
      <c r="S244" s="65"/>
      <c r="T244" s="5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</row>
    <row r="245" spans="1:32" ht="13.5" thickBot="1" x14ac:dyDescent="0.25">
      <c r="A245" s="34"/>
      <c r="C245" s="66"/>
      <c r="D245" s="228"/>
      <c r="E245" s="249" t="s">
        <v>166</v>
      </c>
      <c r="F245" s="249"/>
      <c r="G245" s="249"/>
      <c r="H245" s="249"/>
      <c r="I245" s="249"/>
      <c r="J245" s="249"/>
      <c r="K245" s="308"/>
      <c r="L245" s="308"/>
      <c r="M245" s="307">
        <f t="shared" ref="M245:R245" si="43">M240</f>
        <v>0</v>
      </c>
      <c r="N245" s="282">
        <f t="shared" si="43"/>
        <v>0</v>
      </c>
      <c r="O245" s="282">
        <f t="shared" si="43"/>
        <v>0</v>
      </c>
      <c r="P245" s="282">
        <f t="shared" si="43"/>
        <v>0</v>
      </c>
      <c r="Q245" s="282">
        <f t="shared" si="43"/>
        <v>0</v>
      </c>
      <c r="R245" s="283">
        <f t="shared" si="43"/>
        <v>0</v>
      </c>
      <c r="S245" s="65"/>
      <c r="T245" s="5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</row>
    <row r="246" spans="1:32" ht="13.5" thickBot="1" x14ac:dyDescent="0.25">
      <c r="A246" s="34"/>
      <c r="C246" s="66"/>
      <c r="D246" s="228" t="s">
        <v>25</v>
      </c>
      <c r="E246" s="249"/>
      <c r="F246" s="249"/>
      <c r="G246" s="249"/>
      <c r="H246" s="249"/>
      <c r="I246" s="249"/>
      <c r="J246" s="249"/>
      <c r="K246" s="308"/>
      <c r="L246" s="308"/>
      <c r="M246" s="309">
        <f t="shared" ref="M246:R246" si="44">SUM(M243:M245)</f>
        <v>0</v>
      </c>
      <c r="N246" s="310">
        <f t="shared" si="44"/>
        <v>0</v>
      </c>
      <c r="O246" s="310">
        <f t="shared" si="44"/>
        <v>0</v>
      </c>
      <c r="P246" s="310">
        <f t="shared" si="44"/>
        <v>0</v>
      </c>
      <c r="Q246" s="310">
        <f t="shared" si="44"/>
        <v>0</v>
      </c>
      <c r="R246" s="311">
        <f t="shared" si="44"/>
        <v>0</v>
      </c>
      <c r="S246" s="65"/>
      <c r="T246" s="5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</row>
    <row r="247" spans="1:32" x14ac:dyDescent="0.2">
      <c r="A247" s="34"/>
      <c r="C247" s="66"/>
      <c r="D247" s="228"/>
      <c r="E247" s="235" t="s">
        <v>71</v>
      </c>
      <c r="F247" s="249"/>
      <c r="G247" s="249"/>
      <c r="H247" s="249"/>
      <c r="I247" s="249"/>
      <c r="J247" s="249"/>
      <c r="K247" s="308"/>
      <c r="L247" s="308"/>
      <c r="M247" s="321" t="s">
        <v>35</v>
      </c>
      <c r="N247" s="322" t="e">
        <f>(N246-M246)/M246</f>
        <v>#DIV/0!</v>
      </c>
      <c r="O247" s="322" t="e">
        <f>(O246-N246)/N246</f>
        <v>#DIV/0!</v>
      </c>
      <c r="P247" s="323" t="e">
        <f>(P246-O246)/O246</f>
        <v>#DIV/0!</v>
      </c>
      <c r="Q247" s="323" t="e">
        <f>(Q246-P246)/P246</f>
        <v>#DIV/0!</v>
      </c>
      <c r="R247" s="323" t="e">
        <f>(R246-Q246)/Q246</f>
        <v>#DIV/0!</v>
      </c>
      <c r="S247" s="65"/>
      <c r="T247" s="5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</row>
    <row r="248" spans="1:32" ht="13.5" thickBot="1" x14ac:dyDescent="0.25">
      <c r="A248" s="34"/>
      <c r="C248" s="67"/>
      <c r="D248" s="236"/>
      <c r="E248" s="236"/>
      <c r="F248" s="236"/>
      <c r="G248" s="236"/>
      <c r="H248" s="236"/>
      <c r="I248" s="236"/>
      <c r="J248" s="236"/>
      <c r="K248" s="236"/>
      <c r="L248" s="236"/>
      <c r="M248" s="236"/>
      <c r="N248" s="236"/>
      <c r="O248" s="236"/>
      <c r="P248" s="236"/>
      <c r="Q248" s="236"/>
      <c r="R248" s="236"/>
      <c r="S248" s="237"/>
      <c r="T248" s="5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</row>
    <row r="249" spans="1:32" ht="13.5" thickBot="1" x14ac:dyDescent="0.25">
      <c r="A249" s="34"/>
      <c r="T249" s="5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</row>
    <row r="250" spans="1:32" ht="15" x14ac:dyDescent="0.2">
      <c r="A250" s="34"/>
      <c r="C250" s="230"/>
      <c r="D250" s="64" t="str">
        <f>P7</f>
        <v>V. Operating Expenses</v>
      </c>
      <c r="E250" s="64"/>
      <c r="F250" s="231"/>
      <c r="G250" s="231"/>
      <c r="H250" s="231"/>
      <c r="I250" s="231"/>
      <c r="J250" s="231"/>
      <c r="K250" s="231"/>
      <c r="L250" s="231"/>
      <c r="M250" s="231"/>
      <c r="N250" s="231"/>
      <c r="O250" s="231"/>
      <c r="P250" s="231"/>
      <c r="Q250" s="231"/>
      <c r="R250" s="231"/>
      <c r="S250" s="232"/>
      <c r="T250" s="5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</row>
    <row r="251" spans="1:32" ht="13.5" thickBot="1" x14ac:dyDescent="0.25">
      <c r="A251" s="34"/>
      <c r="C251" s="66"/>
      <c r="D251" s="249"/>
      <c r="E251" s="249"/>
      <c r="F251" s="249"/>
      <c r="G251" s="249"/>
      <c r="H251" s="249"/>
      <c r="I251" s="249"/>
      <c r="J251" s="249"/>
      <c r="K251" s="249"/>
      <c r="L251" s="249"/>
      <c r="M251" s="250"/>
      <c r="N251" s="249"/>
      <c r="O251" s="249"/>
      <c r="P251" s="249"/>
      <c r="Q251" s="249"/>
      <c r="R251" s="249"/>
      <c r="S251" s="65"/>
      <c r="T251" s="5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</row>
    <row r="252" spans="1:32" ht="15.75" thickBot="1" x14ac:dyDescent="0.25">
      <c r="A252" s="34"/>
      <c r="C252" s="66"/>
      <c r="D252" s="312" t="s">
        <v>21</v>
      </c>
      <c r="E252" s="299"/>
      <c r="F252" s="299"/>
      <c r="G252" s="299"/>
      <c r="H252" s="299"/>
      <c r="I252" s="299"/>
      <c r="J252" s="299"/>
      <c r="K252" s="300"/>
      <c r="L252" s="300"/>
      <c r="M252" s="301" t="str">
        <f t="shared" ref="M252:R252" si="45">M224</f>
        <v>Dec 31, 2013</v>
      </c>
      <c r="N252" s="301" t="str">
        <f t="shared" si="45"/>
        <v>Dec 31, 2014</v>
      </c>
      <c r="O252" s="301" t="str">
        <f t="shared" si="45"/>
        <v>Dec 31, 2015</v>
      </c>
      <c r="P252" s="301" t="str">
        <f t="shared" si="45"/>
        <v>Dec 31, 2016</v>
      </c>
      <c r="Q252" s="301" t="str">
        <f t="shared" si="45"/>
        <v>Dec 31, 2017</v>
      </c>
      <c r="R252" s="302" t="str">
        <f t="shared" si="45"/>
        <v>Dec 31, 2018</v>
      </c>
      <c r="S252" s="65"/>
      <c r="T252" s="5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</row>
    <row r="253" spans="1:32" x14ac:dyDescent="0.2">
      <c r="A253" s="34"/>
      <c r="C253" s="66"/>
      <c r="D253" s="249"/>
      <c r="E253" s="249"/>
      <c r="F253" s="249"/>
      <c r="G253" s="249"/>
      <c r="H253" s="249"/>
      <c r="I253" s="249"/>
      <c r="J253" s="249"/>
      <c r="K253" s="249"/>
      <c r="L253" s="249"/>
      <c r="M253" s="249"/>
      <c r="N253" s="249"/>
      <c r="O253" s="249"/>
      <c r="P253" s="249"/>
      <c r="Q253" s="249"/>
      <c r="R253" s="249"/>
      <c r="S253" s="65"/>
      <c r="T253" s="5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</row>
    <row r="254" spans="1:32" x14ac:dyDescent="0.2">
      <c r="A254" s="34"/>
      <c r="C254" s="66"/>
      <c r="D254" s="228" t="s">
        <v>96</v>
      </c>
      <c r="E254" s="249"/>
      <c r="F254" s="249"/>
      <c r="G254" s="249"/>
      <c r="H254" s="249"/>
      <c r="I254" s="249"/>
      <c r="J254" s="249"/>
      <c r="K254" s="285"/>
      <c r="L254" s="285"/>
      <c r="M254" s="285"/>
      <c r="N254" s="285"/>
      <c r="O254" s="285"/>
      <c r="P254" s="285"/>
      <c r="Q254" s="285"/>
      <c r="R254" s="285"/>
      <c r="S254" s="65"/>
      <c r="T254" s="5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</row>
    <row r="255" spans="1:32" ht="13.5" thickBot="1" x14ac:dyDescent="0.25">
      <c r="A255" s="34"/>
      <c r="C255" s="66"/>
      <c r="D255" s="228"/>
      <c r="E255" s="249" t="str">
        <f>Step1_Historical!E79</f>
        <v>Personnel Expense 1</v>
      </c>
      <c r="F255" s="249"/>
      <c r="G255" s="249"/>
      <c r="H255" s="249"/>
      <c r="I255" s="249"/>
      <c r="J255" s="249"/>
      <c r="K255" s="276"/>
      <c r="L255" s="276"/>
      <c r="M255" s="313" t="str">
        <f>IF(ISERROR((Step1_Historical!M79-Step1_Historical!L79)/Step1_Historical!L79),"NA",((Step1_Historical!M79-Step1_Historical!L79)/Step1_Historical!L79))</f>
        <v>NA</v>
      </c>
      <c r="N255" s="245">
        <v>0</v>
      </c>
      <c r="O255" s="245">
        <f t="shared" ref="O255:P264" si="46">N255</f>
        <v>0</v>
      </c>
      <c r="P255" s="245">
        <f t="shared" si="46"/>
        <v>0</v>
      </c>
      <c r="Q255" s="247">
        <f t="shared" ref="Q255:R264" si="47">P255</f>
        <v>0</v>
      </c>
      <c r="R255" s="247">
        <f t="shared" si="47"/>
        <v>0</v>
      </c>
      <c r="S255" s="65"/>
      <c r="T255" s="5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</row>
    <row r="256" spans="1:32" ht="13.5" thickBot="1" x14ac:dyDescent="0.25">
      <c r="A256" s="34"/>
      <c r="C256" s="66"/>
      <c r="D256" s="228"/>
      <c r="E256" s="249" t="str">
        <f>Step1_Historical!E80</f>
        <v>Personnel Expense 2</v>
      </c>
      <c r="F256" s="249"/>
      <c r="G256" s="249"/>
      <c r="H256" s="249"/>
      <c r="I256" s="249"/>
      <c r="J256" s="249"/>
      <c r="K256" s="276"/>
      <c r="L256" s="276"/>
      <c r="M256" s="313" t="str">
        <f>IF(ISERROR((Step1_Historical!M80-Step1_Historical!L80)/Step1_Historical!L80),"NA",((Step1_Historical!M80-Step1_Historical!L80)/Step1_Historical!L80))</f>
        <v>NA</v>
      </c>
      <c r="N256" s="245">
        <v>0</v>
      </c>
      <c r="O256" s="245">
        <f t="shared" si="46"/>
        <v>0</v>
      </c>
      <c r="P256" s="245">
        <f t="shared" si="46"/>
        <v>0</v>
      </c>
      <c r="Q256" s="247">
        <f t="shared" si="47"/>
        <v>0</v>
      </c>
      <c r="R256" s="247">
        <f t="shared" si="47"/>
        <v>0</v>
      </c>
      <c r="S256" s="65"/>
      <c r="T256" s="5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</row>
    <row r="257" spans="1:32" ht="13.5" thickBot="1" x14ac:dyDescent="0.25">
      <c r="A257" s="34"/>
      <c r="C257" s="66"/>
      <c r="D257" s="228"/>
      <c r="E257" s="249" t="str">
        <f>Step1_Historical!E81</f>
        <v>Personnel Expense 3</v>
      </c>
      <c r="F257" s="249"/>
      <c r="G257" s="249"/>
      <c r="H257" s="249"/>
      <c r="I257" s="249"/>
      <c r="J257" s="249"/>
      <c r="K257" s="276"/>
      <c r="L257" s="276"/>
      <c r="M257" s="313" t="str">
        <f>IF(ISERROR((Step1_Historical!M81-Step1_Historical!L81)/Step1_Historical!L81),"NA",((Step1_Historical!M81-Step1_Historical!L81)/Step1_Historical!L81))</f>
        <v>NA</v>
      </c>
      <c r="N257" s="245">
        <v>0</v>
      </c>
      <c r="O257" s="245">
        <f t="shared" si="46"/>
        <v>0</v>
      </c>
      <c r="P257" s="245">
        <f t="shared" si="46"/>
        <v>0</v>
      </c>
      <c r="Q257" s="247">
        <f t="shared" si="47"/>
        <v>0</v>
      </c>
      <c r="R257" s="247">
        <f t="shared" si="47"/>
        <v>0</v>
      </c>
      <c r="S257" s="65"/>
      <c r="T257" s="5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</row>
    <row r="258" spans="1:32" ht="13.5" thickBot="1" x14ac:dyDescent="0.25">
      <c r="A258" s="34"/>
      <c r="C258" s="66"/>
      <c r="D258" s="228"/>
      <c r="E258" s="249" t="str">
        <f>Step1_Historical!E83</f>
        <v>Non-Personnel Expense 1</v>
      </c>
      <c r="F258" s="249"/>
      <c r="G258" s="249"/>
      <c r="H258" s="249"/>
      <c r="I258" s="249"/>
      <c r="J258" s="249"/>
      <c r="K258" s="276"/>
      <c r="L258" s="276"/>
      <c r="M258" s="313" t="str">
        <f>IF(ISERROR((Step1_Historical!M83-Step1_Historical!L83)/Step1_Historical!L83),"NA",((Step1_Historical!M83-Step1_Historical!L83)/Step1_Historical!L83))</f>
        <v>NA</v>
      </c>
      <c r="N258" s="245">
        <v>0</v>
      </c>
      <c r="O258" s="245">
        <f t="shared" si="46"/>
        <v>0</v>
      </c>
      <c r="P258" s="245">
        <f t="shared" si="46"/>
        <v>0</v>
      </c>
      <c r="Q258" s="247">
        <f t="shared" si="47"/>
        <v>0</v>
      </c>
      <c r="R258" s="247">
        <f t="shared" si="47"/>
        <v>0</v>
      </c>
      <c r="S258" s="65"/>
      <c r="T258" s="5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</row>
    <row r="259" spans="1:32" ht="13.5" thickBot="1" x14ac:dyDescent="0.25">
      <c r="A259" s="34"/>
      <c r="C259" s="66"/>
      <c r="D259" s="228"/>
      <c r="E259" s="249" t="str">
        <f>Step1_Historical!E84</f>
        <v>Non-Personnel Expense 2</v>
      </c>
      <c r="F259" s="249"/>
      <c r="G259" s="249"/>
      <c r="H259" s="249"/>
      <c r="I259" s="249"/>
      <c r="J259" s="249"/>
      <c r="K259" s="276"/>
      <c r="L259" s="276"/>
      <c r="M259" s="313" t="str">
        <f>IF(ISERROR((Step1_Historical!M84-Step1_Historical!L84)/Step1_Historical!L84),"NA",((Step1_Historical!M84-Step1_Historical!L84)/Step1_Historical!L84))</f>
        <v>NA</v>
      </c>
      <c r="N259" s="245">
        <v>0</v>
      </c>
      <c r="O259" s="245">
        <f t="shared" si="46"/>
        <v>0</v>
      </c>
      <c r="P259" s="245">
        <f t="shared" si="46"/>
        <v>0</v>
      </c>
      <c r="Q259" s="247">
        <f t="shared" si="47"/>
        <v>0</v>
      </c>
      <c r="R259" s="247">
        <f t="shared" si="47"/>
        <v>0</v>
      </c>
      <c r="S259" s="65"/>
      <c r="T259" s="5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</row>
    <row r="260" spans="1:32" ht="13.5" thickBot="1" x14ac:dyDescent="0.25">
      <c r="A260" s="34"/>
      <c r="C260" s="66"/>
      <c r="D260" s="228"/>
      <c r="E260" s="249" t="str">
        <f>Step1_Historical!E85</f>
        <v>Non-Personnel Expense 3</v>
      </c>
      <c r="F260" s="249"/>
      <c r="G260" s="249"/>
      <c r="H260" s="249"/>
      <c r="I260" s="249"/>
      <c r="J260" s="249"/>
      <c r="K260" s="276"/>
      <c r="L260" s="276"/>
      <c r="M260" s="313" t="str">
        <f>IF(ISERROR((Step1_Historical!M85-Step1_Historical!L85)/Step1_Historical!L85),"NA",((Step1_Historical!M85-Step1_Historical!L85)/Step1_Historical!L85))</f>
        <v>NA</v>
      </c>
      <c r="N260" s="245">
        <v>0</v>
      </c>
      <c r="O260" s="245">
        <f t="shared" si="46"/>
        <v>0</v>
      </c>
      <c r="P260" s="245">
        <f t="shared" si="46"/>
        <v>0</v>
      </c>
      <c r="Q260" s="247">
        <f t="shared" si="47"/>
        <v>0</v>
      </c>
      <c r="R260" s="247">
        <f t="shared" si="47"/>
        <v>0</v>
      </c>
      <c r="S260" s="65"/>
      <c r="T260" s="5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</row>
    <row r="261" spans="1:32" ht="13.5" thickBot="1" x14ac:dyDescent="0.25">
      <c r="A261" s="34"/>
      <c r="C261" s="66"/>
      <c r="D261" s="228"/>
      <c r="E261" s="249" t="str">
        <f>Step1_Historical!E86</f>
        <v>Non-Personnel Expense 4</v>
      </c>
      <c r="F261" s="249"/>
      <c r="G261" s="249"/>
      <c r="H261" s="249"/>
      <c r="I261" s="249"/>
      <c r="J261" s="249"/>
      <c r="K261" s="276"/>
      <c r="L261" s="276"/>
      <c r="M261" s="313" t="str">
        <f>IF(ISERROR((Step1_Historical!M86-Step1_Historical!L86)/Step1_Historical!L86),"NA",((Step1_Historical!M86-Step1_Historical!L86)/Step1_Historical!L86))</f>
        <v>NA</v>
      </c>
      <c r="N261" s="245">
        <v>0</v>
      </c>
      <c r="O261" s="245">
        <f t="shared" si="46"/>
        <v>0</v>
      </c>
      <c r="P261" s="245">
        <f t="shared" si="46"/>
        <v>0</v>
      </c>
      <c r="Q261" s="247">
        <f t="shared" si="47"/>
        <v>0</v>
      </c>
      <c r="R261" s="247">
        <f t="shared" si="47"/>
        <v>0</v>
      </c>
      <c r="S261" s="65"/>
      <c r="T261" s="5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</row>
    <row r="262" spans="1:32" ht="13.5" thickBot="1" x14ac:dyDescent="0.25">
      <c r="A262" s="34"/>
      <c r="C262" s="66"/>
      <c r="D262" s="228"/>
      <c r="E262" s="249" t="str">
        <f>Step1_Historical!E87</f>
        <v>Non-Personnel Expense 5</v>
      </c>
      <c r="F262" s="249"/>
      <c r="G262" s="249"/>
      <c r="H262" s="249"/>
      <c r="I262" s="249"/>
      <c r="J262" s="249"/>
      <c r="K262" s="276"/>
      <c r="L262" s="276"/>
      <c r="M262" s="313" t="str">
        <f>IF(ISERROR((Step1_Historical!M87-Step1_Historical!L87)/Step1_Historical!L87),"NA",((Step1_Historical!M87-Step1_Historical!L87)/Step1_Historical!L87))</f>
        <v>NA</v>
      </c>
      <c r="N262" s="245">
        <v>0</v>
      </c>
      <c r="O262" s="245">
        <f t="shared" si="46"/>
        <v>0</v>
      </c>
      <c r="P262" s="245">
        <f t="shared" si="46"/>
        <v>0</v>
      </c>
      <c r="Q262" s="247">
        <f t="shared" si="47"/>
        <v>0</v>
      </c>
      <c r="R262" s="247">
        <f t="shared" si="47"/>
        <v>0</v>
      </c>
      <c r="S262" s="65"/>
      <c r="T262" s="5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</row>
    <row r="263" spans="1:32" ht="13.5" thickBot="1" x14ac:dyDescent="0.25">
      <c r="A263" s="34"/>
      <c r="C263" s="66"/>
      <c r="D263" s="228"/>
      <c r="E263" s="249" t="str">
        <f>Step1_Historical!E88</f>
        <v>Non-Personnel Expense 6</v>
      </c>
      <c r="F263" s="249"/>
      <c r="G263" s="249"/>
      <c r="H263" s="249"/>
      <c r="I263" s="249"/>
      <c r="J263" s="249"/>
      <c r="K263" s="276"/>
      <c r="L263" s="276"/>
      <c r="M263" s="313" t="str">
        <f>IF(ISERROR((Step1_Historical!M88-Step1_Historical!L88)/Step1_Historical!L88),"NA",((Step1_Historical!M88-Step1_Historical!L88)/Step1_Historical!L88))</f>
        <v>NA</v>
      </c>
      <c r="N263" s="245">
        <v>0</v>
      </c>
      <c r="O263" s="245">
        <f t="shared" si="46"/>
        <v>0</v>
      </c>
      <c r="P263" s="245">
        <f t="shared" si="46"/>
        <v>0</v>
      </c>
      <c r="Q263" s="247">
        <f t="shared" si="47"/>
        <v>0</v>
      </c>
      <c r="R263" s="247">
        <f t="shared" si="47"/>
        <v>0</v>
      </c>
      <c r="S263" s="65"/>
      <c r="T263" s="5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</row>
    <row r="264" spans="1:32" ht="13.5" thickBot="1" x14ac:dyDescent="0.25">
      <c r="A264" s="34"/>
      <c r="C264" s="66"/>
      <c r="D264" s="228"/>
      <c r="E264" s="249" t="str">
        <f>Step1_Historical!E89</f>
        <v>Non-Personnel Expense 7</v>
      </c>
      <c r="F264" s="249"/>
      <c r="G264" s="249"/>
      <c r="H264" s="249"/>
      <c r="I264" s="249"/>
      <c r="J264" s="249"/>
      <c r="K264" s="276"/>
      <c r="L264" s="276"/>
      <c r="M264" s="313" t="str">
        <f>IF(ISERROR((Step1_Historical!M89-Step1_Historical!L89)/Step1_Historical!L89),"NA",((Step1_Historical!M89-Step1_Historical!L89)/Step1_Historical!L89))</f>
        <v>NA</v>
      </c>
      <c r="N264" s="252">
        <v>0</v>
      </c>
      <c r="O264" s="252">
        <f t="shared" si="46"/>
        <v>0</v>
      </c>
      <c r="P264" s="252">
        <f t="shared" si="46"/>
        <v>0</v>
      </c>
      <c r="Q264" s="254">
        <f t="shared" si="47"/>
        <v>0</v>
      </c>
      <c r="R264" s="254">
        <f t="shared" si="47"/>
        <v>0</v>
      </c>
      <c r="S264" s="65"/>
      <c r="T264" s="5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</row>
    <row r="265" spans="1:32" x14ac:dyDescent="0.2">
      <c r="A265" s="34"/>
      <c r="C265" s="66"/>
      <c r="D265" s="228" t="s">
        <v>95</v>
      </c>
      <c r="E265" s="249"/>
      <c r="F265" s="249"/>
      <c r="G265" s="249"/>
      <c r="H265" s="249"/>
      <c r="I265" s="249"/>
      <c r="J265" s="249"/>
      <c r="K265" s="276"/>
      <c r="L265" s="276"/>
      <c r="M265" s="314" t="str">
        <f>IF(ISERROR((Step1_Historical!M91-Step1_Historical!L91)/Step1_Historical!L91),"NA",((Step1_Historical!M91-Step1_Historical!L91)/Step1_Historical!L91))</f>
        <v>NA</v>
      </c>
      <c r="N265" s="315" t="e">
        <f>(N278-M278)/M278</f>
        <v>#DIV/0!</v>
      </c>
      <c r="O265" s="315" t="e">
        <f>(O278-N278)/N278</f>
        <v>#DIV/0!</v>
      </c>
      <c r="P265" s="316" t="e">
        <f>(P278-O278)/O278</f>
        <v>#DIV/0!</v>
      </c>
      <c r="Q265" s="316" t="e">
        <f>(Q278-P278)/P278</f>
        <v>#DIV/0!</v>
      </c>
      <c r="R265" s="316" t="e">
        <f>(R278-Q278)/Q278</f>
        <v>#DIV/0!</v>
      </c>
      <c r="S265" s="65"/>
      <c r="T265" s="5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</row>
    <row r="266" spans="1:32" x14ac:dyDescent="0.2">
      <c r="A266" s="34"/>
      <c r="C266" s="66"/>
      <c r="D266" s="249"/>
      <c r="E266" s="249"/>
      <c r="F266" s="249"/>
      <c r="G266" s="249"/>
      <c r="H266" s="249"/>
      <c r="I266" s="249"/>
      <c r="J266" s="249"/>
      <c r="K266" s="249"/>
      <c r="L266" s="249"/>
      <c r="M266" s="249"/>
      <c r="N266" s="249"/>
      <c r="O266" s="249"/>
      <c r="P266" s="249"/>
      <c r="Q266" s="249"/>
      <c r="R266" s="249"/>
      <c r="S266" s="65"/>
      <c r="T266" s="5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</row>
    <row r="267" spans="1:32" x14ac:dyDescent="0.2">
      <c r="A267" s="34"/>
      <c r="C267" s="66"/>
      <c r="D267" s="228" t="s">
        <v>97</v>
      </c>
      <c r="E267" s="249"/>
      <c r="F267" s="249"/>
      <c r="G267" s="249"/>
      <c r="H267" s="249"/>
      <c r="I267" s="249"/>
      <c r="J267" s="249"/>
      <c r="K267" s="285"/>
      <c r="L267" s="285"/>
      <c r="M267" s="285"/>
      <c r="N267" s="285"/>
      <c r="O267" s="285"/>
      <c r="P267" s="285"/>
      <c r="Q267" s="285"/>
      <c r="R267" s="285"/>
      <c r="S267" s="65"/>
      <c r="T267" s="5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</row>
    <row r="268" spans="1:32" ht="13.5" thickBot="1" x14ac:dyDescent="0.25">
      <c r="A268" s="34"/>
      <c r="C268" s="66"/>
      <c r="D268" s="228"/>
      <c r="E268" s="249" t="str">
        <f>E255</f>
        <v>Personnel Expense 1</v>
      </c>
      <c r="F268" s="249"/>
      <c r="G268" s="249"/>
      <c r="H268" s="249"/>
      <c r="I268" s="249"/>
      <c r="J268" s="249"/>
      <c r="K268" s="276"/>
      <c r="L268" s="276"/>
      <c r="M268" s="307">
        <f>Step1_Historical!M79</f>
        <v>0</v>
      </c>
      <c r="N268" s="282">
        <f t="shared" ref="N268:R277" si="48">M268*(1+N255)</f>
        <v>0</v>
      </c>
      <c r="O268" s="282">
        <f t="shared" si="48"/>
        <v>0</v>
      </c>
      <c r="P268" s="282">
        <f t="shared" si="48"/>
        <v>0</v>
      </c>
      <c r="Q268" s="282">
        <f t="shared" si="48"/>
        <v>0</v>
      </c>
      <c r="R268" s="283">
        <f t="shared" si="48"/>
        <v>0</v>
      </c>
      <c r="S268" s="65"/>
      <c r="T268" s="5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</row>
    <row r="269" spans="1:32" ht="13.5" thickBot="1" x14ac:dyDescent="0.25">
      <c r="A269" s="34"/>
      <c r="C269" s="66"/>
      <c r="D269" s="228"/>
      <c r="E269" s="249" t="str">
        <f t="shared" ref="E269:E277" si="49">E256</f>
        <v>Personnel Expense 2</v>
      </c>
      <c r="F269" s="249"/>
      <c r="G269" s="249"/>
      <c r="H269" s="249"/>
      <c r="I269" s="249"/>
      <c r="J269" s="249"/>
      <c r="K269" s="276"/>
      <c r="L269" s="276"/>
      <c r="M269" s="307">
        <f>Step1_Historical!M80</f>
        <v>0</v>
      </c>
      <c r="N269" s="282">
        <f t="shared" si="48"/>
        <v>0</v>
      </c>
      <c r="O269" s="282">
        <f t="shared" si="48"/>
        <v>0</v>
      </c>
      <c r="P269" s="282">
        <f t="shared" si="48"/>
        <v>0</v>
      </c>
      <c r="Q269" s="282">
        <f t="shared" si="48"/>
        <v>0</v>
      </c>
      <c r="R269" s="283">
        <f t="shared" si="48"/>
        <v>0</v>
      </c>
      <c r="S269" s="65"/>
      <c r="T269" s="5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</row>
    <row r="270" spans="1:32" ht="13.5" thickBot="1" x14ac:dyDescent="0.25">
      <c r="A270" s="34"/>
      <c r="C270" s="66"/>
      <c r="D270" s="228"/>
      <c r="E270" s="249" t="str">
        <f t="shared" si="49"/>
        <v>Personnel Expense 3</v>
      </c>
      <c r="F270" s="249"/>
      <c r="G270" s="249"/>
      <c r="H270" s="249"/>
      <c r="I270" s="249"/>
      <c r="J270" s="249"/>
      <c r="K270" s="276"/>
      <c r="L270" s="276"/>
      <c r="M270" s="307">
        <f>Step1_Historical!M81</f>
        <v>0</v>
      </c>
      <c r="N270" s="282">
        <f t="shared" si="48"/>
        <v>0</v>
      </c>
      <c r="O270" s="282">
        <f t="shared" si="48"/>
        <v>0</v>
      </c>
      <c r="P270" s="282">
        <f t="shared" si="48"/>
        <v>0</v>
      </c>
      <c r="Q270" s="282">
        <f t="shared" si="48"/>
        <v>0</v>
      </c>
      <c r="R270" s="283">
        <f t="shared" si="48"/>
        <v>0</v>
      </c>
      <c r="S270" s="65"/>
      <c r="T270" s="5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</row>
    <row r="271" spans="1:32" ht="13.5" thickBot="1" x14ac:dyDescent="0.25">
      <c r="A271" s="34"/>
      <c r="C271" s="66"/>
      <c r="D271" s="228"/>
      <c r="E271" s="249" t="str">
        <f t="shared" si="49"/>
        <v>Non-Personnel Expense 1</v>
      </c>
      <c r="F271" s="249"/>
      <c r="G271" s="249"/>
      <c r="H271" s="249"/>
      <c r="I271" s="249"/>
      <c r="J271" s="249"/>
      <c r="K271" s="276"/>
      <c r="L271" s="276"/>
      <c r="M271" s="307">
        <f>Step1_Historical!M83</f>
        <v>0</v>
      </c>
      <c r="N271" s="282">
        <f t="shared" si="48"/>
        <v>0</v>
      </c>
      <c r="O271" s="282">
        <f t="shared" si="48"/>
        <v>0</v>
      </c>
      <c r="P271" s="282">
        <f t="shared" si="48"/>
        <v>0</v>
      </c>
      <c r="Q271" s="282">
        <f t="shared" si="48"/>
        <v>0</v>
      </c>
      <c r="R271" s="283">
        <f t="shared" si="48"/>
        <v>0</v>
      </c>
      <c r="S271" s="65"/>
      <c r="T271" s="5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</row>
    <row r="272" spans="1:32" ht="13.5" thickBot="1" x14ac:dyDescent="0.25">
      <c r="A272" s="34"/>
      <c r="C272" s="66"/>
      <c r="D272" s="228"/>
      <c r="E272" s="249" t="str">
        <f t="shared" si="49"/>
        <v>Non-Personnel Expense 2</v>
      </c>
      <c r="F272" s="249"/>
      <c r="G272" s="249"/>
      <c r="H272" s="249"/>
      <c r="I272" s="249"/>
      <c r="J272" s="249"/>
      <c r="K272" s="276"/>
      <c r="L272" s="276"/>
      <c r="M272" s="307">
        <f>Step1_Historical!M84</f>
        <v>0</v>
      </c>
      <c r="N272" s="282">
        <f t="shared" si="48"/>
        <v>0</v>
      </c>
      <c r="O272" s="282">
        <f t="shared" si="48"/>
        <v>0</v>
      </c>
      <c r="P272" s="282">
        <f t="shared" si="48"/>
        <v>0</v>
      </c>
      <c r="Q272" s="282">
        <f t="shared" si="48"/>
        <v>0</v>
      </c>
      <c r="R272" s="283">
        <f t="shared" si="48"/>
        <v>0</v>
      </c>
      <c r="S272" s="65"/>
      <c r="T272" s="5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</row>
    <row r="273" spans="1:32" ht="13.5" thickBot="1" x14ac:dyDescent="0.25">
      <c r="A273" s="34"/>
      <c r="C273" s="66"/>
      <c r="D273" s="228"/>
      <c r="E273" s="249" t="str">
        <f t="shared" si="49"/>
        <v>Non-Personnel Expense 3</v>
      </c>
      <c r="F273" s="249"/>
      <c r="G273" s="249"/>
      <c r="H273" s="249"/>
      <c r="I273" s="249"/>
      <c r="J273" s="249"/>
      <c r="K273" s="276"/>
      <c r="L273" s="276"/>
      <c r="M273" s="307">
        <f>Step1_Historical!M85</f>
        <v>0</v>
      </c>
      <c r="N273" s="282">
        <f t="shared" si="48"/>
        <v>0</v>
      </c>
      <c r="O273" s="282">
        <f t="shared" si="48"/>
        <v>0</v>
      </c>
      <c r="P273" s="282">
        <f t="shared" si="48"/>
        <v>0</v>
      </c>
      <c r="Q273" s="282">
        <f t="shared" si="48"/>
        <v>0</v>
      </c>
      <c r="R273" s="283">
        <f t="shared" si="48"/>
        <v>0</v>
      </c>
      <c r="S273" s="65"/>
      <c r="T273" s="5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</row>
    <row r="274" spans="1:32" ht="13.5" thickBot="1" x14ac:dyDescent="0.25">
      <c r="A274" s="34"/>
      <c r="C274" s="66"/>
      <c r="D274" s="228"/>
      <c r="E274" s="249" t="str">
        <f t="shared" si="49"/>
        <v>Non-Personnel Expense 4</v>
      </c>
      <c r="F274" s="249"/>
      <c r="G274" s="249"/>
      <c r="H274" s="249"/>
      <c r="I274" s="249"/>
      <c r="J274" s="249"/>
      <c r="K274" s="276"/>
      <c r="L274" s="276"/>
      <c r="M274" s="307">
        <f>Step1_Historical!M86</f>
        <v>0</v>
      </c>
      <c r="N274" s="282">
        <f t="shared" si="48"/>
        <v>0</v>
      </c>
      <c r="O274" s="282">
        <f t="shared" si="48"/>
        <v>0</v>
      </c>
      <c r="P274" s="282">
        <f t="shared" si="48"/>
        <v>0</v>
      </c>
      <c r="Q274" s="282">
        <f t="shared" si="48"/>
        <v>0</v>
      </c>
      <c r="R274" s="283">
        <f t="shared" si="48"/>
        <v>0</v>
      </c>
      <c r="S274" s="65"/>
      <c r="T274" s="5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</row>
    <row r="275" spans="1:32" ht="13.5" thickBot="1" x14ac:dyDescent="0.25">
      <c r="A275" s="34"/>
      <c r="C275" s="66"/>
      <c r="D275" s="228"/>
      <c r="E275" s="249" t="str">
        <f t="shared" si="49"/>
        <v>Non-Personnel Expense 5</v>
      </c>
      <c r="F275" s="249"/>
      <c r="G275" s="249"/>
      <c r="H275" s="249"/>
      <c r="I275" s="249"/>
      <c r="J275" s="249"/>
      <c r="K275" s="276"/>
      <c r="L275" s="276"/>
      <c r="M275" s="307">
        <f>Step1_Historical!M87</f>
        <v>0</v>
      </c>
      <c r="N275" s="282">
        <f t="shared" si="48"/>
        <v>0</v>
      </c>
      <c r="O275" s="282">
        <f t="shared" si="48"/>
        <v>0</v>
      </c>
      <c r="P275" s="282">
        <f t="shared" si="48"/>
        <v>0</v>
      </c>
      <c r="Q275" s="282">
        <f t="shared" si="48"/>
        <v>0</v>
      </c>
      <c r="R275" s="283">
        <f t="shared" si="48"/>
        <v>0</v>
      </c>
      <c r="S275" s="65"/>
      <c r="T275" s="5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</row>
    <row r="276" spans="1:32" ht="13.5" thickBot="1" x14ac:dyDescent="0.25">
      <c r="A276" s="34"/>
      <c r="C276" s="66"/>
      <c r="D276" s="228"/>
      <c r="E276" s="249" t="str">
        <f t="shared" si="49"/>
        <v>Non-Personnel Expense 6</v>
      </c>
      <c r="F276" s="249"/>
      <c r="G276" s="249"/>
      <c r="H276" s="249"/>
      <c r="I276" s="249"/>
      <c r="J276" s="249"/>
      <c r="K276" s="276"/>
      <c r="L276" s="276"/>
      <c r="M276" s="307">
        <f>Step1_Historical!M88</f>
        <v>0</v>
      </c>
      <c r="N276" s="282">
        <f t="shared" si="48"/>
        <v>0</v>
      </c>
      <c r="O276" s="282">
        <f t="shared" si="48"/>
        <v>0</v>
      </c>
      <c r="P276" s="282">
        <f t="shared" si="48"/>
        <v>0</v>
      </c>
      <c r="Q276" s="282">
        <f t="shared" si="48"/>
        <v>0</v>
      </c>
      <c r="R276" s="283">
        <f t="shared" si="48"/>
        <v>0</v>
      </c>
      <c r="S276" s="65"/>
      <c r="T276" s="5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</row>
    <row r="277" spans="1:32" ht="13.5" thickBot="1" x14ac:dyDescent="0.25">
      <c r="A277" s="34"/>
      <c r="C277" s="66"/>
      <c r="D277" s="228"/>
      <c r="E277" s="249" t="str">
        <f t="shared" si="49"/>
        <v>Non-Personnel Expense 7</v>
      </c>
      <c r="F277" s="249"/>
      <c r="G277" s="249"/>
      <c r="H277" s="249"/>
      <c r="I277" s="249"/>
      <c r="J277" s="249"/>
      <c r="K277" s="276"/>
      <c r="L277" s="276"/>
      <c r="M277" s="307">
        <f>Step1_Historical!M89</f>
        <v>0</v>
      </c>
      <c r="N277" s="282">
        <f t="shared" si="48"/>
        <v>0</v>
      </c>
      <c r="O277" s="282">
        <f t="shared" si="48"/>
        <v>0</v>
      </c>
      <c r="P277" s="282">
        <f t="shared" si="48"/>
        <v>0</v>
      </c>
      <c r="Q277" s="282">
        <f t="shared" si="48"/>
        <v>0</v>
      </c>
      <c r="R277" s="283">
        <f t="shared" si="48"/>
        <v>0</v>
      </c>
      <c r="S277" s="65"/>
      <c r="T277" s="5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</row>
    <row r="278" spans="1:32" x14ac:dyDescent="0.2">
      <c r="A278" s="34"/>
      <c r="C278" s="66"/>
      <c r="D278" s="228" t="s">
        <v>95</v>
      </c>
      <c r="E278" s="249"/>
      <c r="F278" s="249"/>
      <c r="G278" s="249"/>
      <c r="H278" s="249"/>
      <c r="I278" s="249"/>
      <c r="J278" s="249"/>
      <c r="K278" s="308"/>
      <c r="L278" s="308"/>
      <c r="M278" s="309">
        <f t="shared" ref="M278:R278" si="50">SUM(M268:M277)</f>
        <v>0</v>
      </c>
      <c r="N278" s="310">
        <f t="shared" si="50"/>
        <v>0</v>
      </c>
      <c r="O278" s="310">
        <f t="shared" si="50"/>
        <v>0</v>
      </c>
      <c r="P278" s="310">
        <f t="shared" si="50"/>
        <v>0</v>
      </c>
      <c r="Q278" s="310">
        <f t="shared" si="50"/>
        <v>0</v>
      </c>
      <c r="R278" s="311">
        <f t="shared" si="50"/>
        <v>0</v>
      </c>
      <c r="S278" s="65"/>
      <c r="T278" s="5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</row>
    <row r="279" spans="1:32" x14ac:dyDescent="0.2">
      <c r="A279" s="34"/>
      <c r="C279" s="66"/>
      <c r="D279" s="228"/>
      <c r="E279" s="249"/>
      <c r="F279" s="249"/>
      <c r="G279" s="249"/>
      <c r="H279" s="249"/>
      <c r="I279" s="249"/>
      <c r="J279" s="249"/>
      <c r="K279" s="308"/>
      <c r="L279" s="308"/>
      <c r="M279" s="308"/>
      <c r="N279" s="308"/>
      <c r="O279" s="308"/>
      <c r="P279" s="308"/>
      <c r="Q279" s="308"/>
      <c r="R279" s="296"/>
      <c r="S279" s="65"/>
      <c r="T279" s="5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</row>
    <row r="280" spans="1:32" ht="13.5" thickBot="1" x14ac:dyDescent="0.25">
      <c r="A280" s="34"/>
      <c r="C280" s="66"/>
      <c r="D280" s="228" t="s">
        <v>26</v>
      </c>
      <c r="E280" s="249"/>
      <c r="F280" s="249"/>
      <c r="G280" s="249"/>
      <c r="H280" s="249"/>
      <c r="I280" s="249"/>
      <c r="J280" s="249"/>
      <c r="K280" s="308"/>
      <c r="L280" s="308"/>
      <c r="M280" s="370">
        <f t="shared" ref="M280:R280" si="51">M246-M278</f>
        <v>0</v>
      </c>
      <c r="N280" s="371">
        <f t="shared" si="51"/>
        <v>0</v>
      </c>
      <c r="O280" s="371">
        <f t="shared" si="51"/>
        <v>0</v>
      </c>
      <c r="P280" s="371">
        <f t="shared" si="51"/>
        <v>0</v>
      </c>
      <c r="Q280" s="371">
        <f t="shared" si="51"/>
        <v>0</v>
      </c>
      <c r="R280" s="372">
        <f t="shared" si="51"/>
        <v>0</v>
      </c>
      <c r="S280" s="65"/>
      <c r="T280" s="5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</row>
    <row r="281" spans="1:32" ht="13.5" thickBot="1" x14ac:dyDescent="0.25">
      <c r="A281" s="34"/>
      <c r="C281" s="66"/>
      <c r="D281" s="228"/>
      <c r="E281" s="249" t="s">
        <v>177</v>
      </c>
      <c r="F281" s="249"/>
      <c r="G281" s="249"/>
      <c r="H281" s="249"/>
      <c r="I281" s="249"/>
      <c r="J281" s="249"/>
      <c r="K281" s="308"/>
      <c r="L281" s="308"/>
      <c r="M281" s="271" t="s">
        <v>35</v>
      </c>
      <c r="N281" s="458">
        <v>0</v>
      </c>
      <c r="O281" s="458">
        <v>0</v>
      </c>
      <c r="P281" s="458">
        <v>0</v>
      </c>
      <c r="Q281" s="458">
        <v>0</v>
      </c>
      <c r="R281" s="459">
        <v>0</v>
      </c>
      <c r="S281" s="65"/>
      <c r="T281" s="5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</row>
    <row r="282" spans="1:32" x14ac:dyDescent="0.2">
      <c r="A282" s="34"/>
      <c r="C282" s="66"/>
      <c r="D282" s="228" t="s">
        <v>178</v>
      </c>
      <c r="E282" s="249"/>
      <c r="F282" s="249"/>
      <c r="G282" s="249"/>
      <c r="H282" s="249"/>
      <c r="I282" s="249"/>
      <c r="J282" s="249"/>
      <c r="K282" s="308"/>
      <c r="L282" s="308"/>
      <c r="M282" s="457" t="s">
        <v>35</v>
      </c>
      <c r="N282" s="371">
        <f>N281+N280</f>
        <v>0</v>
      </c>
      <c r="O282" s="371">
        <f>O281+O280</f>
        <v>0</v>
      </c>
      <c r="P282" s="371">
        <f>P281+P280</f>
        <v>0</v>
      </c>
      <c r="Q282" s="371">
        <f>Q281+Q280</f>
        <v>0</v>
      </c>
      <c r="R282" s="372">
        <f>R281+R280</f>
        <v>0</v>
      </c>
      <c r="S282" s="65"/>
      <c r="T282" s="5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</row>
    <row r="283" spans="1:32" ht="13.5" thickBot="1" x14ac:dyDescent="0.25">
      <c r="A283" s="34"/>
      <c r="C283" s="67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7"/>
      <c r="T283" s="5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</row>
    <row r="284" spans="1:32" x14ac:dyDescent="0.2">
      <c r="A284" s="34"/>
      <c r="T284" s="5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</row>
    <row r="285" spans="1:32" ht="13.5" thickBot="1" x14ac:dyDescent="0.2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</row>
    <row r="286" spans="1:32" ht="13.5" thickBot="1" x14ac:dyDescent="0.2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496" t="s">
        <v>90</v>
      </c>
      <c r="S286" s="497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</row>
    <row r="287" spans="1:32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63"/>
      <c r="S287" s="363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</row>
    <row r="288" spans="1:32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63"/>
      <c r="S288" s="363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</row>
    <row r="289" spans="1:32" ht="13.5" hidden="1" outlineLevel="1" thickBot="1" x14ac:dyDescent="0.25">
      <c r="A289" s="3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</row>
    <row r="290" spans="1:32" ht="15" hidden="1" outlineLevel="1" x14ac:dyDescent="0.2">
      <c r="A290" s="34"/>
      <c r="C290" s="230"/>
      <c r="D290" s="64" t="s">
        <v>168</v>
      </c>
      <c r="E290" s="64"/>
      <c r="F290" s="231"/>
      <c r="G290" s="231"/>
      <c r="H290" s="231"/>
      <c r="I290" s="231"/>
      <c r="J290" s="231"/>
      <c r="K290" s="231"/>
      <c r="L290" s="231"/>
      <c r="M290" s="231"/>
      <c r="N290" s="231"/>
      <c r="O290" s="231"/>
      <c r="P290" s="231"/>
      <c r="Q290" s="231"/>
      <c r="R290" s="231"/>
      <c r="S290" s="232"/>
      <c r="T290" s="5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</row>
    <row r="291" spans="1:32" ht="13.5" hidden="1" outlineLevel="1" thickBot="1" x14ac:dyDescent="0.25">
      <c r="A291" s="34"/>
      <c r="C291" s="66"/>
      <c r="D291" s="249"/>
      <c r="E291" s="249"/>
      <c r="F291" s="249"/>
      <c r="G291" s="249"/>
      <c r="H291" s="249"/>
      <c r="I291" s="249"/>
      <c r="J291" s="249"/>
      <c r="K291" s="249"/>
      <c r="L291" s="249"/>
      <c r="M291" s="249"/>
      <c r="N291" s="249"/>
      <c r="O291" s="249"/>
      <c r="P291" s="249"/>
      <c r="Q291" s="249"/>
      <c r="R291" s="249"/>
      <c r="S291" s="65"/>
      <c r="T291" s="5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</row>
    <row r="292" spans="1:32" ht="15" hidden="1" outlineLevel="1" x14ac:dyDescent="0.2">
      <c r="A292" s="34"/>
      <c r="C292" s="66"/>
      <c r="D292" s="267" t="s">
        <v>160</v>
      </c>
      <c r="E292" s="239"/>
      <c r="F292" s="239"/>
      <c r="G292" s="239"/>
      <c r="H292" s="239"/>
      <c r="I292" s="239"/>
      <c r="J292" s="239"/>
      <c r="K292" s="268"/>
      <c r="L292" s="268"/>
      <c r="M292" s="241" t="str">
        <f t="shared" ref="M292:R292" si="52">M142</f>
        <v>Dec 31, 2013</v>
      </c>
      <c r="N292" s="241" t="str">
        <f t="shared" si="52"/>
        <v>Dec 31, 2014</v>
      </c>
      <c r="O292" s="241" t="str">
        <f t="shared" si="52"/>
        <v>Dec 31, 2015</v>
      </c>
      <c r="P292" s="241" t="str">
        <f t="shared" si="52"/>
        <v>Dec 31, 2016</v>
      </c>
      <c r="Q292" s="241" t="str">
        <f t="shared" si="52"/>
        <v>Dec 31, 2017</v>
      </c>
      <c r="R292" s="242" t="str">
        <f t="shared" si="52"/>
        <v>Dec 31, 2018</v>
      </c>
      <c r="S292" s="65"/>
      <c r="T292" s="5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</row>
    <row r="293" spans="1:32" ht="4.5" hidden="1" customHeight="1" outlineLevel="1" x14ac:dyDescent="0.2">
      <c r="A293" s="34"/>
      <c r="C293" s="66"/>
      <c r="D293" s="66"/>
      <c r="E293" s="249"/>
      <c r="F293" s="249"/>
      <c r="G293" s="249"/>
      <c r="H293" s="249"/>
      <c r="I293" s="249"/>
      <c r="J293" s="249"/>
      <c r="K293" s="249"/>
      <c r="L293" s="249"/>
      <c r="M293" s="249"/>
      <c r="N293" s="249"/>
      <c r="O293" s="249"/>
      <c r="P293" s="249"/>
      <c r="Q293" s="249"/>
      <c r="R293" s="65"/>
      <c r="S293" s="65"/>
      <c r="T293" s="5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</row>
    <row r="294" spans="1:32" ht="13.5" hidden="1" outlineLevel="2" thickBot="1" x14ac:dyDescent="0.25">
      <c r="A294" s="34"/>
      <c r="C294" s="66"/>
      <c r="D294" s="66"/>
      <c r="E294" s="364" t="str">
        <f>Step1_Historical!E27</f>
        <v>DAF Category 1</v>
      </c>
      <c r="F294" s="249"/>
      <c r="G294" s="249"/>
      <c r="H294" s="249"/>
      <c r="I294" s="249"/>
      <c r="J294" s="249"/>
      <c r="K294" s="249"/>
      <c r="L294" s="249"/>
      <c r="M294" s="307">
        <f t="shared" ref="M294:R294" si="53">M44</f>
        <v>0</v>
      </c>
      <c r="N294" s="282">
        <f t="shared" si="53"/>
        <v>0</v>
      </c>
      <c r="O294" s="282">
        <f t="shared" si="53"/>
        <v>0</v>
      </c>
      <c r="P294" s="283">
        <f t="shared" si="53"/>
        <v>0</v>
      </c>
      <c r="Q294" s="283">
        <f t="shared" si="53"/>
        <v>0</v>
      </c>
      <c r="R294" s="284">
        <f t="shared" si="53"/>
        <v>0</v>
      </c>
      <c r="S294" s="65"/>
      <c r="T294" s="5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</row>
    <row r="295" spans="1:32" ht="13.5" hidden="1" outlineLevel="2" thickBot="1" x14ac:dyDescent="0.25">
      <c r="A295" s="34"/>
      <c r="C295" s="66"/>
      <c r="D295" s="66"/>
      <c r="E295" s="364" t="str">
        <f>Step1_Historical!E28</f>
        <v>DAF Category 2</v>
      </c>
      <c r="F295" s="249"/>
      <c r="G295" s="249"/>
      <c r="H295" s="249"/>
      <c r="I295" s="249"/>
      <c r="J295" s="249"/>
      <c r="K295" s="249"/>
      <c r="L295" s="249"/>
      <c r="M295" s="307">
        <f t="shared" ref="M295:R295" si="54">M60</f>
        <v>0</v>
      </c>
      <c r="N295" s="282">
        <f t="shared" si="54"/>
        <v>0</v>
      </c>
      <c r="O295" s="282">
        <f t="shared" si="54"/>
        <v>0</v>
      </c>
      <c r="P295" s="283">
        <f t="shared" si="54"/>
        <v>0</v>
      </c>
      <c r="Q295" s="283">
        <f t="shared" si="54"/>
        <v>0</v>
      </c>
      <c r="R295" s="284">
        <f t="shared" si="54"/>
        <v>0</v>
      </c>
      <c r="S295" s="65"/>
      <c r="T295" s="5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</row>
    <row r="296" spans="1:32" ht="13.5" hidden="1" outlineLevel="2" thickBot="1" x14ac:dyDescent="0.25">
      <c r="A296" s="34"/>
      <c r="C296" s="66"/>
      <c r="D296" s="66"/>
      <c r="E296" s="364" t="str">
        <f>Step1_Historical!E29</f>
        <v>DAF Category 3</v>
      </c>
      <c r="F296" s="249"/>
      <c r="G296" s="249"/>
      <c r="H296" s="249"/>
      <c r="I296" s="249"/>
      <c r="J296" s="249"/>
      <c r="K296" s="249"/>
      <c r="L296" s="249"/>
      <c r="M296" s="307">
        <f t="shared" ref="M296:R296" si="55">M76</f>
        <v>0</v>
      </c>
      <c r="N296" s="282">
        <f t="shared" si="55"/>
        <v>0</v>
      </c>
      <c r="O296" s="282">
        <f t="shared" si="55"/>
        <v>0</v>
      </c>
      <c r="P296" s="283">
        <f t="shared" si="55"/>
        <v>0</v>
      </c>
      <c r="Q296" s="283">
        <f t="shared" si="55"/>
        <v>0</v>
      </c>
      <c r="R296" s="284">
        <f t="shared" si="55"/>
        <v>0</v>
      </c>
      <c r="S296" s="65"/>
      <c r="T296" s="5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</row>
    <row r="297" spans="1:32" ht="13.5" hidden="1" outlineLevel="2" thickBot="1" x14ac:dyDescent="0.25">
      <c r="A297" s="34"/>
      <c r="C297" s="66"/>
      <c r="D297" s="66"/>
      <c r="E297" s="281" t="str">
        <f>Step1_Historical!D30</f>
        <v>Total Donor Advised Funds</v>
      </c>
      <c r="F297" s="249"/>
      <c r="G297" s="249"/>
      <c r="H297" s="249"/>
      <c r="I297" s="249"/>
      <c r="J297" s="249"/>
      <c r="K297" s="276"/>
      <c r="L297" s="276"/>
      <c r="M297" s="307">
        <f t="shared" ref="M297:R297" si="56">SUM(M294:M296)</f>
        <v>0</v>
      </c>
      <c r="N297" s="282">
        <f t="shared" si="56"/>
        <v>0</v>
      </c>
      <c r="O297" s="282">
        <f t="shared" si="56"/>
        <v>0</v>
      </c>
      <c r="P297" s="283">
        <f t="shared" si="56"/>
        <v>0</v>
      </c>
      <c r="Q297" s="283">
        <f t="shared" si="56"/>
        <v>0</v>
      </c>
      <c r="R297" s="284">
        <f t="shared" si="56"/>
        <v>0</v>
      </c>
      <c r="S297" s="65"/>
      <c r="T297" s="5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</row>
    <row r="298" spans="1:32" ht="13.5" hidden="1" outlineLevel="2" thickBot="1" x14ac:dyDescent="0.25">
      <c r="A298" s="34"/>
      <c r="C298" s="66"/>
      <c r="D298" s="66"/>
      <c r="E298" s="281" t="str">
        <f>Step1_Historical!D31</f>
        <v>Scholarship</v>
      </c>
      <c r="F298" s="249"/>
      <c r="G298" s="249"/>
      <c r="H298" s="249"/>
      <c r="I298" s="249"/>
      <c r="J298" s="249"/>
      <c r="K298" s="276"/>
      <c r="L298" s="276"/>
      <c r="M298" s="307">
        <f t="shared" ref="M298:R298" si="57">M92</f>
        <v>0</v>
      </c>
      <c r="N298" s="282">
        <f t="shared" si="57"/>
        <v>0</v>
      </c>
      <c r="O298" s="282">
        <f t="shared" si="57"/>
        <v>0</v>
      </c>
      <c r="P298" s="283">
        <f t="shared" si="57"/>
        <v>0</v>
      </c>
      <c r="Q298" s="283">
        <f t="shared" si="57"/>
        <v>0</v>
      </c>
      <c r="R298" s="284">
        <f t="shared" si="57"/>
        <v>0</v>
      </c>
      <c r="S298" s="65"/>
      <c r="T298" s="5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</row>
    <row r="299" spans="1:32" ht="13.5" hidden="1" outlineLevel="2" thickBot="1" x14ac:dyDescent="0.25">
      <c r="A299" s="34"/>
      <c r="C299" s="66"/>
      <c r="D299" s="66"/>
      <c r="E299" s="281" t="str">
        <f>Step1_Historical!D32</f>
        <v>Unrestricted / FOI / Community Leadership</v>
      </c>
      <c r="F299" s="249"/>
      <c r="G299" s="249"/>
      <c r="H299" s="249"/>
      <c r="I299" s="249"/>
      <c r="J299" s="249"/>
      <c r="K299" s="276"/>
      <c r="L299" s="276"/>
      <c r="M299" s="307">
        <f t="shared" ref="M299:R299" si="58">M108</f>
        <v>0</v>
      </c>
      <c r="N299" s="282">
        <f t="shared" si="58"/>
        <v>0</v>
      </c>
      <c r="O299" s="282">
        <f t="shared" si="58"/>
        <v>0</v>
      </c>
      <c r="P299" s="283">
        <f t="shared" si="58"/>
        <v>0</v>
      </c>
      <c r="Q299" s="283">
        <f t="shared" si="58"/>
        <v>0</v>
      </c>
      <c r="R299" s="284">
        <f t="shared" si="58"/>
        <v>0</v>
      </c>
      <c r="S299" s="65"/>
      <c r="T299" s="5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</row>
    <row r="300" spans="1:32" ht="13.5" hidden="1" outlineLevel="2" thickBot="1" x14ac:dyDescent="0.25">
      <c r="A300" s="34"/>
      <c r="C300" s="66"/>
      <c r="D300" s="66"/>
      <c r="E300" s="281" t="str">
        <f>Step1_Historical!D33</f>
        <v>Designated / Agency</v>
      </c>
      <c r="F300" s="249"/>
      <c r="G300" s="249"/>
      <c r="H300" s="249"/>
      <c r="I300" s="249"/>
      <c r="J300" s="249"/>
      <c r="K300" s="276"/>
      <c r="L300" s="276"/>
      <c r="M300" s="307">
        <f t="shared" ref="M300:R300" si="59">M124</f>
        <v>0</v>
      </c>
      <c r="N300" s="282">
        <f t="shared" si="59"/>
        <v>0</v>
      </c>
      <c r="O300" s="282">
        <f t="shared" si="59"/>
        <v>0</v>
      </c>
      <c r="P300" s="283">
        <f t="shared" si="59"/>
        <v>0</v>
      </c>
      <c r="Q300" s="283">
        <f t="shared" si="59"/>
        <v>0</v>
      </c>
      <c r="R300" s="284">
        <f t="shared" si="59"/>
        <v>0</v>
      </c>
      <c r="S300" s="65"/>
      <c r="T300" s="5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</row>
    <row r="301" spans="1:32" ht="13.5" hidden="1" outlineLevel="2" thickBot="1" x14ac:dyDescent="0.25">
      <c r="A301" s="34"/>
      <c r="C301" s="66"/>
      <c r="D301" s="66"/>
      <c r="E301" s="281" t="str">
        <f>Step1_Historical!D34</f>
        <v>Supporting Organization</v>
      </c>
      <c r="F301" s="249"/>
      <c r="G301" s="249"/>
      <c r="H301" s="249"/>
      <c r="I301" s="249"/>
      <c r="J301" s="249"/>
      <c r="K301" s="276"/>
      <c r="L301" s="276"/>
      <c r="M301" s="307">
        <f t="shared" ref="M301:R301" si="60">M140</f>
        <v>0</v>
      </c>
      <c r="N301" s="282">
        <f t="shared" si="60"/>
        <v>0</v>
      </c>
      <c r="O301" s="282">
        <f t="shared" si="60"/>
        <v>0</v>
      </c>
      <c r="P301" s="283">
        <f t="shared" si="60"/>
        <v>0</v>
      </c>
      <c r="Q301" s="283">
        <f t="shared" si="60"/>
        <v>0</v>
      </c>
      <c r="R301" s="284">
        <f t="shared" si="60"/>
        <v>0</v>
      </c>
      <c r="S301" s="65"/>
      <c r="T301" s="5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</row>
    <row r="302" spans="1:32" ht="13.5" hidden="1" outlineLevel="2" thickBot="1" x14ac:dyDescent="0.25">
      <c r="A302" s="34"/>
      <c r="C302" s="66"/>
      <c r="D302" s="66"/>
      <c r="E302" s="281" t="str">
        <f>Step1_Historical!D35</f>
        <v>Other Fund Type 1</v>
      </c>
      <c r="F302" s="249"/>
      <c r="G302" s="249"/>
      <c r="H302" s="249"/>
      <c r="I302" s="249"/>
      <c r="J302" s="249"/>
      <c r="K302" s="276"/>
      <c r="L302" s="276"/>
      <c r="M302" s="307">
        <f t="shared" ref="M302:R302" si="61">M156</f>
        <v>0</v>
      </c>
      <c r="N302" s="282">
        <f t="shared" si="61"/>
        <v>0</v>
      </c>
      <c r="O302" s="282">
        <f t="shared" si="61"/>
        <v>0</v>
      </c>
      <c r="P302" s="283">
        <f t="shared" si="61"/>
        <v>0</v>
      </c>
      <c r="Q302" s="283">
        <f t="shared" si="61"/>
        <v>0</v>
      </c>
      <c r="R302" s="284">
        <f t="shared" si="61"/>
        <v>0</v>
      </c>
      <c r="S302" s="65"/>
      <c r="T302" s="5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</row>
    <row r="303" spans="1:32" ht="13.5" hidden="1" outlineLevel="2" thickBot="1" x14ac:dyDescent="0.25">
      <c r="A303" s="34"/>
      <c r="C303" s="66"/>
      <c r="D303" s="66"/>
      <c r="E303" s="281" t="str">
        <f>Step1_Historical!D36</f>
        <v>Other Fund Type 2</v>
      </c>
      <c r="F303" s="249"/>
      <c r="G303" s="249"/>
      <c r="H303" s="249"/>
      <c r="I303" s="249"/>
      <c r="J303" s="249"/>
      <c r="K303" s="276"/>
      <c r="L303" s="276"/>
      <c r="M303" s="307">
        <f t="shared" ref="M303:R303" si="62">M172</f>
        <v>0</v>
      </c>
      <c r="N303" s="282">
        <f t="shared" si="62"/>
        <v>0</v>
      </c>
      <c r="O303" s="282">
        <f t="shared" si="62"/>
        <v>0</v>
      </c>
      <c r="P303" s="283">
        <f t="shared" si="62"/>
        <v>0</v>
      </c>
      <c r="Q303" s="283">
        <f t="shared" si="62"/>
        <v>0</v>
      </c>
      <c r="R303" s="284">
        <f t="shared" si="62"/>
        <v>0</v>
      </c>
      <c r="S303" s="65"/>
      <c r="T303" s="5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</row>
    <row r="304" spans="1:32" ht="13.5" hidden="1" outlineLevel="2" thickBot="1" x14ac:dyDescent="0.25">
      <c r="A304" s="34"/>
      <c r="C304" s="66"/>
      <c r="D304" s="66"/>
      <c r="E304" s="281" t="str">
        <f>Step1_Historical!D37</f>
        <v>Other Fund Type 3</v>
      </c>
      <c r="F304" s="249"/>
      <c r="G304" s="249"/>
      <c r="H304" s="249"/>
      <c r="I304" s="249"/>
      <c r="J304" s="249"/>
      <c r="K304" s="276"/>
      <c r="L304" s="276"/>
      <c r="M304" s="307">
        <f t="shared" ref="M304:R304" si="63">M188</f>
        <v>0</v>
      </c>
      <c r="N304" s="282">
        <f t="shared" si="63"/>
        <v>0</v>
      </c>
      <c r="O304" s="282">
        <f t="shared" si="63"/>
        <v>0</v>
      </c>
      <c r="P304" s="283">
        <f t="shared" si="63"/>
        <v>0</v>
      </c>
      <c r="Q304" s="283">
        <f t="shared" si="63"/>
        <v>0</v>
      </c>
      <c r="R304" s="284">
        <f t="shared" si="63"/>
        <v>0</v>
      </c>
      <c r="S304" s="65"/>
      <c r="T304" s="5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</row>
    <row r="305" spans="1:32" ht="13.5" hidden="1" outlineLevel="2" thickBot="1" x14ac:dyDescent="0.25">
      <c r="A305" s="34"/>
      <c r="C305" s="66"/>
      <c r="D305" s="66"/>
      <c r="E305" s="281" t="str">
        <f>Step1_Historical!E59</f>
        <v>Operating / Administrative Endowment</v>
      </c>
      <c r="F305" s="249"/>
      <c r="G305" s="249"/>
      <c r="H305" s="249"/>
      <c r="I305" s="249"/>
      <c r="J305" s="249"/>
      <c r="K305" s="276"/>
      <c r="L305" s="276"/>
      <c r="M305" s="307">
        <f t="shared" ref="M305:R305" si="64">M206</f>
        <v>0</v>
      </c>
      <c r="N305" s="282">
        <f t="shared" si="64"/>
        <v>0</v>
      </c>
      <c r="O305" s="282">
        <f t="shared" si="64"/>
        <v>0</v>
      </c>
      <c r="P305" s="283">
        <f t="shared" si="64"/>
        <v>0</v>
      </c>
      <c r="Q305" s="283">
        <f t="shared" si="64"/>
        <v>0</v>
      </c>
      <c r="R305" s="284">
        <f t="shared" si="64"/>
        <v>0</v>
      </c>
      <c r="S305" s="65"/>
      <c r="T305" s="5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</row>
    <row r="306" spans="1:32" ht="13.5" hidden="1" outlineLevel="2" thickBot="1" x14ac:dyDescent="0.25">
      <c r="A306" s="34"/>
      <c r="C306" s="66"/>
      <c r="D306" s="66"/>
      <c r="E306" s="281" t="str">
        <f>Step1_Historical!E60</f>
        <v>Operating / Administrative Reserve</v>
      </c>
      <c r="F306" s="249"/>
      <c r="G306" s="249"/>
      <c r="H306" s="249"/>
      <c r="I306" s="249"/>
      <c r="J306" s="249"/>
      <c r="K306" s="276"/>
      <c r="L306" s="276"/>
      <c r="M306" s="307">
        <f t="shared" ref="M306:R306" si="65">M217</f>
        <v>0</v>
      </c>
      <c r="N306" s="282">
        <f t="shared" si="65"/>
        <v>0</v>
      </c>
      <c r="O306" s="282">
        <f t="shared" si="65"/>
        <v>0</v>
      </c>
      <c r="P306" s="283">
        <f t="shared" si="65"/>
        <v>0</v>
      </c>
      <c r="Q306" s="283">
        <f t="shared" si="65"/>
        <v>0</v>
      </c>
      <c r="R306" s="284">
        <f t="shared" si="65"/>
        <v>0</v>
      </c>
      <c r="S306" s="65"/>
      <c r="T306" s="5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</row>
    <row r="307" spans="1:32" ht="13.5" hidden="1" outlineLevel="1" thickBot="1" x14ac:dyDescent="0.25">
      <c r="A307" s="34"/>
      <c r="C307" s="66"/>
      <c r="D307" s="66"/>
      <c r="E307" s="85" t="s">
        <v>20</v>
      </c>
      <c r="F307" s="249"/>
      <c r="G307" s="249"/>
      <c r="H307" s="249"/>
      <c r="I307" s="249"/>
      <c r="J307" s="249"/>
      <c r="K307" s="276"/>
      <c r="L307" s="276"/>
      <c r="M307" s="317">
        <f t="shared" ref="M307:R307" si="66">SUM(M297:M306)</f>
        <v>0</v>
      </c>
      <c r="N307" s="318">
        <f t="shared" si="66"/>
        <v>0</v>
      </c>
      <c r="O307" s="318">
        <f t="shared" si="66"/>
        <v>0</v>
      </c>
      <c r="P307" s="318">
        <f t="shared" si="66"/>
        <v>0</v>
      </c>
      <c r="Q307" s="318">
        <f t="shared" si="66"/>
        <v>0</v>
      </c>
      <c r="R307" s="320">
        <f t="shared" si="66"/>
        <v>0</v>
      </c>
      <c r="S307" s="65"/>
      <c r="T307" s="5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</row>
    <row r="308" spans="1:32" hidden="1" outlineLevel="1" x14ac:dyDescent="0.2">
      <c r="A308" s="34"/>
      <c r="C308" s="66"/>
      <c r="D308" s="66"/>
      <c r="E308" s="235" t="s">
        <v>71</v>
      </c>
      <c r="F308" s="249"/>
      <c r="G308" s="249"/>
      <c r="H308" s="249"/>
      <c r="I308" s="249"/>
      <c r="J308" s="249"/>
      <c r="K308" s="276"/>
      <c r="L308" s="276"/>
      <c r="M308" s="321" t="s">
        <v>35</v>
      </c>
      <c r="N308" s="322" t="e">
        <f>(N307-M307)/M307</f>
        <v>#DIV/0!</v>
      </c>
      <c r="O308" s="322" t="e">
        <f>(O307-N307)/N307</f>
        <v>#DIV/0!</v>
      </c>
      <c r="P308" s="323" t="e">
        <f>(P307-O307)/O307</f>
        <v>#DIV/0!</v>
      </c>
      <c r="Q308" s="323" t="e">
        <f>(Q307-P307)/P307</f>
        <v>#DIV/0!</v>
      </c>
      <c r="R308" s="324" t="e">
        <f>(R307-Q307)/Q307</f>
        <v>#DIV/0!</v>
      </c>
      <c r="S308" s="65"/>
      <c r="T308" s="5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</row>
    <row r="309" spans="1:32" ht="5.25" hidden="1" customHeight="1" outlineLevel="1" thickBot="1" x14ac:dyDescent="0.25">
      <c r="A309" s="34"/>
      <c r="C309" s="66"/>
      <c r="D309" s="67"/>
      <c r="E309" s="256"/>
      <c r="F309" s="236"/>
      <c r="G309" s="236"/>
      <c r="H309" s="236"/>
      <c r="I309" s="236"/>
      <c r="J309" s="236"/>
      <c r="K309" s="287"/>
      <c r="L309" s="287"/>
      <c r="M309" s="297"/>
      <c r="N309" s="297"/>
      <c r="O309" s="297"/>
      <c r="P309" s="297"/>
      <c r="Q309" s="297"/>
      <c r="R309" s="325"/>
      <c r="S309" s="65"/>
      <c r="T309" s="5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</row>
    <row r="310" spans="1:32" ht="13.5" hidden="1" outlineLevel="1" thickBot="1" x14ac:dyDescent="0.25">
      <c r="A310" s="34"/>
      <c r="C310" s="66"/>
      <c r="D310" s="249"/>
      <c r="E310" s="228"/>
      <c r="F310" s="249"/>
      <c r="G310" s="249"/>
      <c r="H310" s="249"/>
      <c r="I310" s="249"/>
      <c r="J310" s="249"/>
      <c r="K310" s="276"/>
      <c r="L310" s="276"/>
      <c r="M310" s="296"/>
      <c r="N310" s="296"/>
      <c r="O310" s="296"/>
      <c r="P310" s="296"/>
      <c r="Q310" s="296"/>
      <c r="R310" s="296"/>
      <c r="S310" s="65"/>
      <c r="T310" s="5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</row>
    <row r="311" spans="1:32" ht="15" hidden="1" outlineLevel="1" x14ac:dyDescent="0.2">
      <c r="A311" s="34"/>
      <c r="C311" s="66"/>
      <c r="D311" s="267" t="s">
        <v>72</v>
      </c>
      <c r="E311" s="239"/>
      <c r="F311" s="239"/>
      <c r="G311" s="239"/>
      <c r="H311" s="239"/>
      <c r="I311" s="239"/>
      <c r="J311" s="239"/>
      <c r="K311" s="268"/>
      <c r="L311" s="268"/>
      <c r="M311" s="241" t="str">
        <f t="shared" ref="M311:R311" si="67">M292</f>
        <v>Dec 31, 2013</v>
      </c>
      <c r="N311" s="241" t="str">
        <f t="shared" si="67"/>
        <v>Dec 31, 2014</v>
      </c>
      <c r="O311" s="241" t="str">
        <f t="shared" si="67"/>
        <v>Dec 31, 2015</v>
      </c>
      <c r="P311" s="241" t="str">
        <f t="shared" si="67"/>
        <v>Dec 31, 2016</v>
      </c>
      <c r="Q311" s="241" t="str">
        <f t="shared" si="67"/>
        <v>Dec 31, 2017</v>
      </c>
      <c r="R311" s="242" t="str">
        <f t="shared" si="67"/>
        <v>Dec 31, 2018</v>
      </c>
      <c r="S311" s="65"/>
      <c r="T311" s="5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</row>
    <row r="312" spans="1:32" ht="5.25" hidden="1" customHeight="1" outlineLevel="1" x14ac:dyDescent="0.2">
      <c r="A312" s="34"/>
      <c r="C312" s="66"/>
      <c r="D312" s="66"/>
      <c r="E312" s="249"/>
      <c r="F312" s="249"/>
      <c r="G312" s="249"/>
      <c r="H312" s="249"/>
      <c r="I312" s="249"/>
      <c r="J312" s="249"/>
      <c r="K312" s="249"/>
      <c r="L312" s="249"/>
      <c r="M312" s="249"/>
      <c r="N312" s="249"/>
      <c r="O312" s="249"/>
      <c r="P312" s="249"/>
      <c r="Q312" s="249"/>
      <c r="R312" s="65"/>
      <c r="S312" s="65"/>
      <c r="T312" s="5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</row>
    <row r="313" spans="1:32" ht="13.5" hidden="1" outlineLevel="2" thickBot="1" x14ac:dyDescent="0.25">
      <c r="A313" s="34"/>
      <c r="C313" s="66"/>
      <c r="D313" s="66"/>
      <c r="E313" s="364" t="str">
        <f t="shared" ref="E313:E325" si="68">E294</f>
        <v>DAF Category 1</v>
      </c>
      <c r="F313" s="249"/>
      <c r="G313" s="249"/>
      <c r="H313" s="249"/>
      <c r="I313" s="249"/>
      <c r="J313" s="249"/>
      <c r="K313" s="249"/>
      <c r="L313" s="249"/>
      <c r="M313" s="326" t="str">
        <f t="shared" ref="M313:R313" si="69">M38</f>
        <v>NA</v>
      </c>
      <c r="N313" s="282">
        <f t="shared" si="69"/>
        <v>0</v>
      </c>
      <c r="O313" s="282">
        <f t="shared" si="69"/>
        <v>0</v>
      </c>
      <c r="P313" s="283">
        <f t="shared" si="69"/>
        <v>0</v>
      </c>
      <c r="Q313" s="283">
        <f t="shared" si="69"/>
        <v>0</v>
      </c>
      <c r="R313" s="284">
        <f t="shared" si="69"/>
        <v>0</v>
      </c>
      <c r="S313" s="65"/>
      <c r="T313" s="5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</row>
    <row r="314" spans="1:32" ht="13.5" hidden="1" outlineLevel="2" thickBot="1" x14ac:dyDescent="0.25">
      <c r="A314" s="34"/>
      <c r="C314" s="66"/>
      <c r="D314" s="66"/>
      <c r="E314" s="364" t="str">
        <f t="shared" si="68"/>
        <v>DAF Category 2</v>
      </c>
      <c r="F314" s="249"/>
      <c r="G314" s="249"/>
      <c r="H314" s="249"/>
      <c r="I314" s="249"/>
      <c r="J314" s="249"/>
      <c r="K314" s="249"/>
      <c r="L314" s="249"/>
      <c r="M314" s="326" t="str">
        <f t="shared" ref="M314:R314" si="70">M54</f>
        <v>NA</v>
      </c>
      <c r="N314" s="282">
        <f t="shared" si="70"/>
        <v>0</v>
      </c>
      <c r="O314" s="282">
        <f t="shared" si="70"/>
        <v>0</v>
      </c>
      <c r="P314" s="283">
        <f t="shared" si="70"/>
        <v>0</v>
      </c>
      <c r="Q314" s="283">
        <f t="shared" si="70"/>
        <v>0</v>
      </c>
      <c r="R314" s="284">
        <f t="shared" si="70"/>
        <v>0</v>
      </c>
      <c r="S314" s="65"/>
      <c r="T314" s="5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</row>
    <row r="315" spans="1:32" ht="13.5" hidden="1" outlineLevel="2" thickBot="1" x14ac:dyDescent="0.25">
      <c r="A315" s="34"/>
      <c r="C315" s="66"/>
      <c r="D315" s="66"/>
      <c r="E315" s="364" t="str">
        <f t="shared" si="68"/>
        <v>DAF Category 3</v>
      </c>
      <c r="F315" s="249"/>
      <c r="G315" s="249"/>
      <c r="H315" s="249"/>
      <c r="I315" s="249"/>
      <c r="J315" s="249"/>
      <c r="K315" s="249"/>
      <c r="L315" s="249"/>
      <c r="M315" s="326" t="str">
        <f t="shared" ref="M315:R315" si="71">M70</f>
        <v>NA</v>
      </c>
      <c r="N315" s="282">
        <f t="shared" si="71"/>
        <v>0</v>
      </c>
      <c r="O315" s="282">
        <f t="shared" si="71"/>
        <v>0</v>
      </c>
      <c r="P315" s="283">
        <f t="shared" si="71"/>
        <v>0</v>
      </c>
      <c r="Q315" s="283">
        <f t="shared" si="71"/>
        <v>0</v>
      </c>
      <c r="R315" s="284">
        <f t="shared" si="71"/>
        <v>0</v>
      </c>
      <c r="S315" s="65"/>
      <c r="T315" s="5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</row>
    <row r="316" spans="1:32" ht="13.5" hidden="1" outlineLevel="2" thickBot="1" x14ac:dyDescent="0.25">
      <c r="A316" s="34"/>
      <c r="C316" s="66"/>
      <c r="D316" s="66"/>
      <c r="E316" s="281" t="str">
        <f t="shared" si="68"/>
        <v>Total Donor Advised Funds</v>
      </c>
      <c r="F316" s="249"/>
      <c r="G316" s="249"/>
      <c r="H316" s="249"/>
      <c r="I316" s="249"/>
      <c r="J316" s="249"/>
      <c r="K316" s="276"/>
      <c r="L316" s="276"/>
      <c r="M316" s="326" t="s">
        <v>35</v>
      </c>
      <c r="N316" s="282">
        <f>SUM(N313:N315)</f>
        <v>0</v>
      </c>
      <c r="O316" s="282">
        <f>SUM(O313:O315)</f>
        <v>0</v>
      </c>
      <c r="P316" s="283">
        <f>SUM(P313:P315)</f>
        <v>0</v>
      </c>
      <c r="Q316" s="283">
        <f>SUM(Q313:Q315)</f>
        <v>0</v>
      </c>
      <c r="R316" s="284">
        <f>SUM(R313:R315)</f>
        <v>0</v>
      </c>
      <c r="S316" s="65"/>
      <c r="T316" s="5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</row>
    <row r="317" spans="1:32" ht="13.5" hidden="1" outlineLevel="2" thickBot="1" x14ac:dyDescent="0.25">
      <c r="A317" s="34"/>
      <c r="C317" s="66"/>
      <c r="D317" s="66"/>
      <c r="E317" s="281" t="str">
        <f t="shared" si="68"/>
        <v>Scholarship</v>
      </c>
      <c r="F317" s="249"/>
      <c r="G317" s="249"/>
      <c r="H317" s="249"/>
      <c r="I317" s="249"/>
      <c r="J317" s="249"/>
      <c r="K317" s="276"/>
      <c r="L317" s="276"/>
      <c r="M317" s="326" t="str">
        <f t="shared" ref="M317:R317" si="72">M86</f>
        <v>NA</v>
      </c>
      <c r="N317" s="282">
        <f t="shared" si="72"/>
        <v>0</v>
      </c>
      <c r="O317" s="282">
        <f t="shared" si="72"/>
        <v>0</v>
      </c>
      <c r="P317" s="283">
        <f t="shared" si="72"/>
        <v>0</v>
      </c>
      <c r="Q317" s="283">
        <f t="shared" si="72"/>
        <v>0</v>
      </c>
      <c r="R317" s="284">
        <f t="shared" si="72"/>
        <v>0</v>
      </c>
      <c r="S317" s="65"/>
      <c r="T317" s="5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</row>
    <row r="318" spans="1:32" ht="13.5" hidden="1" outlineLevel="2" thickBot="1" x14ac:dyDescent="0.25">
      <c r="A318" s="34"/>
      <c r="C318" s="66"/>
      <c r="D318" s="66"/>
      <c r="E318" s="281" t="str">
        <f t="shared" si="68"/>
        <v>Unrestricted / FOI / Community Leadership</v>
      </c>
      <c r="F318" s="249"/>
      <c r="G318" s="249"/>
      <c r="H318" s="249"/>
      <c r="I318" s="249"/>
      <c r="J318" s="249"/>
      <c r="K318" s="276"/>
      <c r="L318" s="276"/>
      <c r="M318" s="326" t="str">
        <f t="shared" ref="M318:R318" si="73">M102</f>
        <v>NA</v>
      </c>
      <c r="N318" s="282">
        <f t="shared" si="73"/>
        <v>0</v>
      </c>
      <c r="O318" s="282">
        <f t="shared" si="73"/>
        <v>0</v>
      </c>
      <c r="P318" s="283">
        <f t="shared" si="73"/>
        <v>0</v>
      </c>
      <c r="Q318" s="283">
        <f t="shared" si="73"/>
        <v>0</v>
      </c>
      <c r="R318" s="284">
        <f t="shared" si="73"/>
        <v>0</v>
      </c>
      <c r="S318" s="65"/>
      <c r="T318" s="5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</row>
    <row r="319" spans="1:32" ht="13.5" hidden="1" outlineLevel="2" thickBot="1" x14ac:dyDescent="0.25">
      <c r="A319" s="34"/>
      <c r="C319" s="66"/>
      <c r="D319" s="66"/>
      <c r="E319" s="281" t="str">
        <f t="shared" si="68"/>
        <v>Designated / Agency</v>
      </c>
      <c r="F319" s="249"/>
      <c r="G319" s="249"/>
      <c r="H319" s="249"/>
      <c r="I319" s="249"/>
      <c r="J319" s="249"/>
      <c r="K319" s="276"/>
      <c r="L319" s="276"/>
      <c r="M319" s="326" t="str">
        <f t="shared" ref="M319:R319" si="74">M118</f>
        <v>NA</v>
      </c>
      <c r="N319" s="282">
        <f t="shared" si="74"/>
        <v>0</v>
      </c>
      <c r="O319" s="282">
        <f t="shared" si="74"/>
        <v>0</v>
      </c>
      <c r="P319" s="283">
        <f t="shared" si="74"/>
        <v>0</v>
      </c>
      <c r="Q319" s="283">
        <f t="shared" si="74"/>
        <v>0</v>
      </c>
      <c r="R319" s="284">
        <f t="shared" si="74"/>
        <v>0</v>
      </c>
      <c r="S319" s="65"/>
      <c r="T319" s="5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</row>
    <row r="320" spans="1:32" ht="13.5" hidden="1" outlineLevel="2" thickBot="1" x14ac:dyDescent="0.25">
      <c r="A320" s="34"/>
      <c r="C320" s="66"/>
      <c r="D320" s="66"/>
      <c r="E320" s="281" t="str">
        <f t="shared" si="68"/>
        <v>Supporting Organization</v>
      </c>
      <c r="F320" s="249"/>
      <c r="G320" s="249"/>
      <c r="H320" s="249"/>
      <c r="I320" s="249"/>
      <c r="J320" s="249"/>
      <c r="K320" s="276"/>
      <c r="L320" s="276"/>
      <c r="M320" s="326" t="str">
        <f t="shared" ref="M320:R320" si="75">M134</f>
        <v>NA</v>
      </c>
      <c r="N320" s="282">
        <f t="shared" si="75"/>
        <v>0</v>
      </c>
      <c r="O320" s="282">
        <f t="shared" si="75"/>
        <v>0</v>
      </c>
      <c r="P320" s="283">
        <f t="shared" si="75"/>
        <v>0</v>
      </c>
      <c r="Q320" s="283">
        <f t="shared" si="75"/>
        <v>0</v>
      </c>
      <c r="R320" s="284">
        <f t="shared" si="75"/>
        <v>0</v>
      </c>
      <c r="S320" s="65"/>
      <c r="T320" s="5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</row>
    <row r="321" spans="1:32" ht="13.5" hidden="1" outlineLevel="2" thickBot="1" x14ac:dyDescent="0.25">
      <c r="A321" s="34"/>
      <c r="C321" s="66"/>
      <c r="D321" s="66"/>
      <c r="E321" s="281" t="str">
        <f t="shared" si="68"/>
        <v>Other Fund Type 1</v>
      </c>
      <c r="F321" s="249"/>
      <c r="G321" s="249"/>
      <c r="H321" s="249"/>
      <c r="I321" s="249"/>
      <c r="J321" s="249"/>
      <c r="K321" s="276"/>
      <c r="L321" s="276"/>
      <c r="M321" s="326" t="str">
        <f t="shared" ref="M321:R321" si="76">M150</f>
        <v>NA</v>
      </c>
      <c r="N321" s="282">
        <f t="shared" si="76"/>
        <v>0</v>
      </c>
      <c r="O321" s="282">
        <f t="shared" si="76"/>
        <v>0</v>
      </c>
      <c r="P321" s="283">
        <f t="shared" si="76"/>
        <v>0</v>
      </c>
      <c r="Q321" s="283">
        <f t="shared" si="76"/>
        <v>0</v>
      </c>
      <c r="R321" s="284">
        <f t="shared" si="76"/>
        <v>0</v>
      </c>
      <c r="S321" s="65"/>
      <c r="T321" s="5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</row>
    <row r="322" spans="1:32" ht="13.5" hidden="1" outlineLevel="2" thickBot="1" x14ac:dyDescent="0.25">
      <c r="A322" s="34"/>
      <c r="C322" s="66"/>
      <c r="D322" s="66"/>
      <c r="E322" s="281" t="str">
        <f t="shared" si="68"/>
        <v>Other Fund Type 2</v>
      </c>
      <c r="F322" s="249"/>
      <c r="G322" s="249"/>
      <c r="H322" s="249"/>
      <c r="I322" s="249"/>
      <c r="J322" s="249"/>
      <c r="K322" s="276"/>
      <c r="L322" s="276"/>
      <c r="M322" s="326" t="str">
        <f t="shared" ref="M322:R322" si="77">M166</f>
        <v>NA</v>
      </c>
      <c r="N322" s="282">
        <f t="shared" si="77"/>
        <v>0</v>
      </c>
      <c r="O322" s="282">
        <f t="shared" si="77"/>
        <v>0</v>
      </c>
      <c r="P322" s="283">
        <f t="shared" si="77"/>
        <v>0</v>
      </c>
      <c r="Q322" s="283">
        <f t="shared" si="77"/>
        <v>0</v>
      </c>
      <c r="R322" s="284">
        <f t="shared" si="77"/>
        <v>0</v>
      </c>
      <c r="S322" s="65"/>
      <c r="T322" s="5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</row>
    <row r="323" spans="1:32" ht="13.5" hidden="1" outlineLevel="2" thickBot="1" x14ac:dyDescent="0.25">
      <c r="A323" s="34"/>
      <c r="C323" s="66"/>
      <c r="D323" s="66"/>
      <c r="E323" s="281" t="str">
        <f t="shared" si="68"/>
        <v>Other Fund Type 3</v>
      </c>
      <c r="F323" s="249"/>
      <c r="G323" s="249"/>
      <c r="H323" s="249"/>
      <c r="I323" s="249"/>
      <c r="J323" s="249"/>
      <c r="K323" s="276"/>
      <c r="L323" s="276"/>
      <c r="M323" s="326" t="str">
        <f t="shared" ref="M323:R323" si="78">M182</f>
        <v>NA</v>
      </c>
      <c r="N323" s="282">
        <f t="shared" si="78"/>
        <v>0</v>
      </c>
      <c r="O323" s="282">
        <f t="shared" si="78"/>
        <v>0</v>
      </c>
      <c r="P323" s="283">
        <f t="shared" si="78"/>
        <v>0</v>
      </c>
      <c r="Q323" s="283">
        <f t="shared" si="78"/>
        <v>0</v>
      </c>
      <c r="R323" s="284">
        <f t="shared" si="78"/>
        <v>0</v>
      </c>
      <c r="S323" s="65"/>
      <c r="T323" s="5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</row>
    <row r="324" spans="1:32" ht="13.5" hidden="1" outlineLevel="2" thickBot="1" x14ac:dyDescent="0.25">
      <c r="A324" s="34"/>
      <c r="C324" s="66"/>
      <c r="D324" s="66"/>
      <c r="E324" s="281" t="str">
        <f t="shared" si="68"/>
        <v>Operating / Administrative Endowment</v>
      </c>
      <c r="F324" s="249"/>
      <c r="G324" s="249"/>
      <c r="H324" s="249"/>
      <c r="I324" s="249"/>
      <c r="J324" s="249"/>
      <c r="K324" s="276"/>
      <c r="L324" s="276"/>
      <c r="M324" s="326" t="str">
        <f>M151</f>
        <v>NA</v>
      </c>
      <c r="N324" s="282">
        <f>N204</f>
        <v>0</v>
      </c>
      <c r="O324" s="282">
        <f>O204</f>
        <v>0</v>
      </c>
      <c r="P324" s="283">
        <f>P204</f>
        <v>0</v>
      </c>
      <c r="Q324" s="283">
        <f>Q204</f>
        <v>0</v>
      </c>
      <c r="R324" s="284">
        <f>R204</f>
        <v>0</v>
      </c>
      <c r="S324" s="65"/>
      <c r="T324" s="5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</row>
    <row r="325" spans="1:32" ht="13.5" hidden="1" outlineLevel="2" thickBot="1" x14ac:dyDescent="0.25">
      <c r="A325" s="34"/>
      <c r="C325" s="66"/>
      <c r="D325" s="66"/>
      <c r="E325" s="281" t="str">
        <f t="shared" si="68"/>
        <v>Operating / Administrative Reserve</v>
      </c>
      <c r="F325" s="249"/>
      <c r="G325" s="249"/>
      <c r="H325" s="249"/>
      <c r="I325" s="249"/>
      <c r="J325" s="249"/>
      <c r="K325" s="276"/>
      <c r="L325" s="276"/>
      <c r="M325" s="326" t="s">
        <v>35</v>
      </c>
      <c r="N325" s="365" t="s">
        <v>35</v>
      </c>
      <c r="O325" s="365" t="s">
        <v>35</v>
      </c>
      <c r="P325" s="366" t="s">
        <v>35</v>
      </c>
      <c r="Q325" s="366" t="s">
        <v>35</v>
      </c>
      <c r="R325" s="367" t="s">
        <v>35</v>
      </c>
      <c r="S325" s="65"/>
      <c r="T325" s="5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</row>
    <row r="326" spans="1:32" ht="13.5" hidden="1" outlineLevel="1" thickBot="1" x14ac:dyDescent="0.25">
      <c r="A326" s="34"/>
      <c r="C326" s="66"/>
      <c r="D326" s="66"/>
      <c r="E326" s="85" t="s">
        <v>22</v>
      </c>
      <c r="F326" s="249"/>
      <c r="G326" s="249"/>
      <c r="H326" s="249"/>
      <c r="I326" s="249"/>
      <c r="J326" s="249"/>
      <c r="K326" s="276"/>
      <c r="L326" s="276"/>
      <c r="M326" s="327">
        <f>Step1_Historical!M48</f>
        <v>0</v>
      </c>
      <c r="N326" s="318">
        <f>SUM(N316:N325)</f>
        <v>0</v>
      </c>
      <c r="O326" s="318">
        <f>SUM(O316:O325)</f>
        <v>0</v>
      </c>
      <c r="P326" s="319">
        <f>SUM(P316:P325)</f>
        <v>0</v>
      </c>
      <c r="Q326" s="319">
        <f>SUM(Q316:Q325)</f>
        <v>0</v>
      </c>
      <c r="R326" s="320">
        <f>SUM(R316:R325)</f>
        <v>0</v>
      </c>
      <c r="S326" s="65"/>
      <c r="T326" s="5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</row>
    <row r="327" spans="1:32" ht="13.5" hidden="1" outlineLevel="1" thickBot="1" x14ac:dyDescent="0.25">
      <c r="A327" s="34"/>
      <c r="C327" s="66"/>
      <c r="D327" s="66"/>
      <c r="E327" s="235" t="s">
        <v>71</v>
      </c>
      <c r="F327" s="249"/>
      <c r="G327" s="249"/>
      <c r="H327" s="249"/>
      <c r="I327" s="249"/>
      <c r="J327" s="249"/>
      <c r="K327" s="276"/>
      <c r="L327" s="276"/>
      <c r="M327" s="321" t="s">
        <v>35</v>
      </c>
      <c r="N327" s="322" t="e">
        <f>(N326-M326)/M326</f>
        <v>#DIV/0!</v>
      </c>
      <c r="O327" s="322" t="e">
        <f>(O326-N326)/N326</f>
        <v>#DIV/0!</v>
      </c>
      <c r="P327" s="323" t="e">
        <f>(P326-O326)/O326</f>
        <v>#DIV/0!</v>
      </c>
      <c r="Q327" s="323" t="e">
        <f>(Q326-P326)/P326</f>
        <v>#DIV/0!</v>
      </c>
      <c r="R327" s="324" t="e">
        <f>(R326-Q326)/Q326</f>
        <v>#DIV/0!</v>
      </c>
      <c r="S327" s="65"/>
      <c r="T327" s="5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</row>
    <row r="328" spans="1:32" hidden="1" outlineLevel="1" x14ac:dyDescent="0.2">
      <c r="A328" s="34"/>
      <c r="C328" s="66"/>
      <c r="D328" s="66"/>
      <c r="E328" s="235" t="s">
        <v>73</v>
      </c>
      <c r="F328" s="249"/>
      <c r="G328" s="249"/>
      <c r="H328" s="249"/>
      <c r="I328" s="249"/>
      <c r="J328" s="249"/>
      <c r="K328" s="276"/>
      <c r="L328" s="276"/>
      <c r="M328" s="328" t="e">
        <f t="shared" ref="M328:R328" si="79">M326/M307</f>
        <v>#DIV/0!</v>
      </c>
      <c r="N328" s="329" t="e">
        <f t="shared" si="79"/>
        <v>#DIV/0!</v>
      </c>
      <c r="O328" s="329" t="e">
        <f t="shared" si="79"/>
        <v>#DIV/0!</v>
      </c>
      <c r="P328" s="329" t="e">
        <f t="shared" si="79"/>
        <v>#DIV/0!</v>
      </c>
      <c r="Q328" s="329" t="e">
        <f t="shared" si="79"/>
        <v>#DIV/0!</v>
      </c>
      <c r="R328" s="324" t="e">
        <f t="shared" si="79"/>
        <v>#DIV/0!</v>
      </c>
      <c r="S328" s="65"/>
      <c r="T328" s="5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</row>
    <row r="329" spans="1:32" ht="5.25" hidden="1" customHeight="1" outlineLevel="1" thickBot="1" x14ac:dyDescent="0.25">
      <c r="A329" s="34"/>
      <c r="C329" s="66"/>
      <c r="D329" s="67"/>
      <c r="E329" s="256"/>
      <c r="F329" s="236"/>
      <c r="G329" s="236"/>
      <c r="H329" s="236"/>
      <c r="I329" s="236"/>
      <c r="J329" s="236"/>
      <c r="K329" s="287"/>
      <c r="L329" s="287"/>
      <c r="M329" s="297"/>
      <c r="N329" s="297"/>
      <c r="O329" s="297"/>
      <c r="P329" s="297"/>
      <c r="Q329" s="297"/>
      <c r="R329" s="325"/>
      <c r="S329" s="65"/>
      <c r="T329" s="5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</row>
    <row r="330" spans="1:32" ht="13.5" hidden="1" outlineLevel="1" thickBot="1" x14ac:dyDescent="0.25">
      <c r="A330" s="34"/>
      <c r="C330" s="66"/>
      <c r="D330" s="249"/>
      <c r="E330" s="228"/>
      <c r="F330" s="249"/>
      <c r="G330" s="249"/>
      <c r="H330" s="249"/>
      <c r="I330" s="249"/>
      <c r="J330" s="249"/>
      <c r="K330" s="276"/>
      <c r="L330" s="276"/>
      <c r="M330" s="296"/>
      <c r="N330" s="296"/>
      <c r="O330" s="296"/>
      <c r="P330" s="296"/>
      <c r="Q330" s="296"/>
      <c r="R330" s="296"/>
      <c r="S330" s="65"/>
      <c r="T330" s="5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</row>
    <row r="331" spans="1:32" ht="15" hidden="1" outlineLevel="1" x14ac:dyDescent="0.2">
      <c r="A331" s="34"/>
      <c r="C331" s="66"/>
      <c r="D331" s="267" t="s">
        <v>74</v>
      </c>
      <c r="E331" s="239"/>
      <c r="F331" s="239"/>
      <c r="G331" s="239"/>
      <c r="H331" s="239"/>
      <c r="I331" s="239"/>
      <c r="J331" s="239"/>
      <c r="K331" s="268"/>
      <c r="L331" s="268"/>
      <c r="M331" s="241" t="str">
        <f t="shared" ref="M331:R331" si="80">M311</f>
        <v>Dec 31, 2013</v>
      </c>
      <c r="N331" s="241" t="str">
        <f t="shared" si="80"/>
        <v>Dec 31, 2014</v>
      </c>
      <c r="O331" s="241" t="str">
        <f t="shared" si="80"/>
        <v>Dec 31, 2015</v>
      </c>
      <c r="P331" s="241" t="str">
        <f t="shared" si="80"/>
        <v>Dec 31, 2016</v>
      </c>
      <c r="Q331" s="241" t="str">
        <f t="shared" si="80"/>
        <v>Dec 31, 2017</v>
      </c>
      <c r="R331" s="242" t="str">
        <f t="shared" si="80"/>
        <v>Dec 31, 2018</v>
      </c>
      <c r="S331" s="65"/>
      <c r="T331" s="5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</row>
    <row r="332" spans="1:32" ht="5.25" hidden="1" customHeight="1" outlineLevel="1" x14ac:dyDescent="0.2">
      <c r="A332" s="34"/>
      <c r="C332" s="66"/>
      <c r="D332" s="66"/>
      <c r="E332" s="249"/>
      <c r="F332" s="249"/>
      <c r="G332" s="249"/>
      <c r="H332" s="249"/>
      <c r="I332" s="249"/>
      <c r="J332" s="249"/>
      <c r="K332" s="249"/>
      <c r="L332" s="249"/>
      <c r="M332" s="249"/>
      <c r="N332" s="249"/>
      <c r="O332" s="249"/>
      <c r="P332" s="249"/>
      <c r="Q332" s="249"/>
      <c r="R332" s="65"/>
      <c r="S332" s="65"/>
      <c r="T332" s="5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</row>
    <row r="333" spans="1:32" ht="13.5" hidden="1" outlineLevel="2" thickBot="1" x14ac:dyDescent="0.25">
      <c r="A333" s="34"/>
      <c r="C333" s="66"/>
      <c r="D333" s="66"/>
      <c r="E333" s="364" t="str">
        <f t="shared" ref="E333:E343" si="81">E313</f>
        <v>DAF Category 1</v>
      </c>
      <c r="F333" s="249"/>
      <c r="G333" s="249"/>
      <c r="H333" s="249"/>
      <c r="I333" s="249"/>
      <c r="J333" s="249"/>
      <c r="K333" s="249"/>
      <c r="L333" s="249"/>
      <c r="M333" s="326" t="str">
        <f t="shared" ref="M333:R333" si="82">M39</f>
        <v>NA</v>
      </c>
      <c r="N333" s="282">
        <f t="shared" si="82"/>
        <v>0</v>
      </c>
      <c r="O333" s="282">
        <f t="shared" si="82"/>
        <v>0</v>
      </c>
      <c r="P333" s="283">
        <f t="shared" si="82"/>
        <v>0</v>
      </c>
      <c r="Q333" s="283">
        <f t="shared" si="82"/>
        <v>0</v>
      </c>
      <c r="R333" s="284">
        <f t="shared" si="82"/>
        <v>0</v>
      </c>
      <c r="S333" s="65"/>
      <c r="T333" s="5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</row>
    <row r="334" spans="1:32" ht="13.5" hidden="1" outlineLevel="2" thickBot="1" x14ac:dyDescent="0.25">
      <c r="A334" s="34"/>
      <c r="C334" s="66"/>
      <c r="D334" s="66"/>
      <c r="E334" s="364" t="str">
        <f t="shared" si="81"/>
        <v>DAF Category 2</v>
      </c>
      <c r="F334" s="249"/>
      <c r="G334" s="249"/>
      <c r="H334" s="249"/>
      <c r="I334" s="249"/>
      <c r="J334" s="249"/>
      <c r="K334" s="249"/>
      <c r="L334" s="249"/>
      <c r="M334" s="326" t="str">
        <f t="shared" ref="M334:R334" si="83">M55</f>
        <v>NA</v>
      </c>
      <c r="N334" s="282">
        <f t="shared" si="83"/>
        <v>0</v>
      </c>
      <c r="O334" s="282">
        <f t="shared" si="83"/>
        <v>0</v>
      </c>
      <c r="P334" s="283">
        <f t="shared" si="83"/>
        <v>0</v>
      </c>
      <c r="Q334" s="283">
        <f t="shared" si="83"/>
        <v>0</v>
      </c>
      <c r="R334" s="284">
        <f t="shared" si="83"/>
        <v>0</v>
      </c>
      <c r="S334" s="65"/>
      <c r="T334" s="5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</row>
    <row r="335" spans="1:32" ht="13.5" hidden="1" outlineLevel="2" thickBot="1" x14ac:dyDescent="0.25">
      <c r="A335" s="34"/>
      <c r="C335" s="66"/>
      <c r="D335" s="66"/>
      <c r="E335" s="364" t="str">
        <f t="shared" si="81"/>
        <v>DAF Category 3</v>
      </c>
      <c r="F335" s="249"/>
      <c r="G335" s="249"/>
      <c r="H335" s="249"/>
      <c r="I335" s="249"/>
      <c r="J335" s="249"/>
      <c r="K335" s="249"/>
      <c r="L335" s="249"/>
      <c r="M335" s="326" t="str">
        <f t="shared" ref="M335:R335" si="84">M71</f>
        <v>NA</v>
      </c>
      <c r="N335" s="282">
        <f t="shared" si="84"/>
        <v>0</v>
      </c>
      <c r="O335" s="282">
        <f t="shared" si="84"/>
        <v>0</v>
      </c>
      <c r="P335" s="283">
        <f t="shared" si="84"/>
        <v>0</v>
      </c>
      <c r="Q335" s="283">
        <f t="shared" si="84"/>
        <v>0</v>
      </c>
      <c r="R335" s="284">
        <f t="shared" si="84"/>
        <v>0</v>
      </c>
      <c r="S335" s="65"/>
      <c r="T335" s="5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</row>
    <row r="336" spans="1:32" ht="13.5" hidden="1" outlineLevel="2" thickBot="1" x14ac:dyDescent="0.25">
      <c r="A336" s="34"/>
      <c r="C336" s="66"/>
      <c r="D336" s="66"/>
      <c r="E336" s="281" t="str">
        <f t="shared" si="81"/>
        <v>Total Donor Advised Funds</v>
      </c>
      <c r="F336" s="249"/>
      <c r="G336" s="249"/>
      <c r="H336" s="249"/>
      <c r="I336" s="249"/>
      <c r="J336" s="249"/>
      <c r="K336" s="276"/>
      <c r="L336" s="276"/>
      <c r="M336" s="326" t="s">
        <v>35</v>
      </c>
      <c r="N336" s="282">
        <f>SUM(N333:N335)</f>
        <v>0</v>
      </c>
      <c r="O336" s="282">
        <f>SUM(O333:O335)</f>
        <v>0</v>
      </c>
      <c r="P336" s="283">
        <f>SUM(P333:P335)</f>
        <v>0</v>
      </c>
      <c r="Q336" s="283">
        <f>SUM(Q333:Q335)</f>
        <v>0</v>
      </c>
      <c r="R336" s="284">
        <f>SUM(R333:R335)</f>
        <v>0</v>
      </c>
      <c r="S336" s="65"/>
      <c r="T336" s="5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</row>
    <row r="337" spans="1:32" ht="13.5" hidden="1" outlineLevel="2" thickBot="1" x14ac:dyDescent="0.25">
      <c r="A337" s="34"/>
      <c r="C337" s="66"/>
      <c r="D337" s="66"/>
      <c r="E337" s="281" t="str">
        <f t="shared" si="81"/>
        <v>Scholarship</v>
      </c>
      <c r="F337" s="249"/>
      <c r="G337" s="249"/>
      <c r="H337" s="249"/>
      <c r="I337" s="249"/>
      <c r="J337" s="249"/>
      <c r="K337" s="276"/>
      <c r="L337" s="276"/>
      <c r="M337" s="326" t="str">
        <f t="shared" ref="M337:R337" si="85">M87</f>
        <v>NA</v>
      </c>
      <c r="N337" s="282">
        <f t="shared" si="85"/>
        <v>0</v>
      </c>
      <c r="O337" s="282">
        <f t="shared" si="85"/>
        <v>0</v>
      </c>
      <c r="P337" s="283">
        <f t="shared" si="85"/>
        <v>0</v>
      </c>
      <c r="Q337" s="283">
        <f t="shared" si="85"/>
        <v>0</v>
      </c>
      <c r="R337" s="284">
        <f t="shared" si="85"/>
        <v>0</v>
      </c>
      <c r="S337" s="65"/>
      <c r="T337" s="5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</row>
    <row r="338" spans="1:32" ht="13.5" hidden="1" outlineLevel="2" thickBot="1" x14ac:dyDescent="0.25">
      <c r="A338" s="34"/>
      <c r="C338" s="66"/>
      <c r="D338" s="66"/>
      <c r="E338" s="281" t="str">
        <f t="shared" si="81"/>
        <v>Unrestricted / FOI / Community Leadership</v>
      </c>
      <c r="F338" s="249"/>
      <c r="G338" s="249"/>
      <c r="H338" s="249"/>
      <c r="I338" s="249"/>
      <c r="J338" s="249"/>
      <c r="K338" s="276"/>
      <c r="L338" s="276"/>
      <c r="M338" s="326" t="str">
        <f t="shared" ref="M338:R338" si="86">M103</f>
        <v>NA</v>
      </c>
      <c r="N338" s="282">
        <f t="shared" si="86"/>
        <v>0</v>
      </c>
      <c r="O338" s="282">
        <f t="shared" si="86"/>
        <v>0</v>
      </c>
      <c r="P338" s="283">
        <f t="shared" si="86"/>
        <v>0</v>
      </c>
      <c r="Q338" s="283">
        <f t="shared" si="86"/>
        <v>0</v>
      </c>
      <c r="R338" s="284">
        <f t="shared" si="86"/>
        <v>0</v>
      </c>
      <c r="S338" s="65"/>
      <c r="T338" s="5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</row>
    <row r="339" spans="1:32" ht="13.5" hidden="1" outlineLevel="2" thickBot="1" x14ac:dyDescent="0.25">
      <c r="A339" s="34"/>
      <c r="C339" s="66"/>
      <c r="D339" s="66"/>
      <c r="E339" s="281" t="str">
        <f t="shared" si="81"/>
        <v>Designated / Agency</v>
      </c>
      <c r="F339" s="249"/>
      <c r="G339" s="249"/>
      <c r="H339" s="249"/>
      <c r="I339" s="249"/>
      <c r="J339" s="249"/>
      <c r="K339" s="276"/>
      <c r="L339" s="276"/>
      <c r="M339" s="326" t="str">
        <f t="shared" ref="M339:R339" si="87">M119</f>
        <v>NA</v>
      </c>
      <c r="N339" s="282">
        <f t="shared" si="87"/>
        <v>0</v>
      </c>
      <c r="O339" s="282">
        <f t="shared" si="87"/>
        <v>0</v>
      </c>
      <c r="P339" s="283">
        <f t="shared" si="87"/>
        <v>0</v>
      </c>
      <c r="Q339" s="283">
        <f t="shared" si="87"/>
        <v>0</v>
      </c>
      <c r="R339" s="284">
        <f t="shared" si="87"/>
        <v>0</v>
      </c>
      <c r="S339" s="65"/>
      <c r="T339" s="5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</row>
    <row r="340" spans="1:32" ht="13.5" hidden="1" outlineLevel="2" thickBot="1" x14ac:dyDescent="0.25">
      <c r="A340" s="34"/>
      <c r="C340" s="66"/>
      <c r="D340" s="66"/>
      <c r="E340" s="281" t="str">
        <f t="shared" si="81"/>
        <v>Supporting Organization</v>
      </c>
      <c r="F340" s="249"/>
      <c r="G340" s="249"/>
      <c r="H340" s="249"/>
      <c r="I340" s="249"/>
      <c r="J340" s="249"/>
      <c r="K340" s="276"/>
      <c r="L340" s="276"/>
      <c r="M340" s="326" t="str">
        <f t="shared" ref="M340:R340" si="88">M135</f>
        <v>NA</v>
      </c>
      <c r="N340" s="282">
        <f t="shared" si="88"/>
        <v>0</v>
      </c>
      <c r="O340" s="282">
        <f t="shared" si="88"/>
        <v>0</v>
      </c>
      <c r="P340" s="283">
        <f t="shared" si="88"/>
        <v>0</v>
      </c>
      <c r="Q340" s="283">
        <f t="shared" si="88"/>
        <v>0</v>
      </c>
      <c r="R340" s="284">
        <f t="shared" si="88"/>
        <v>0</v>
      </c>
      <c r="S340" s="65"/>
      <c r="T340" s="5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</row>
    <row r="341" spans="1:32" ht="13.5" hidden="1" outlineLevel="2" thickBot="1" x14ac:dyDescent="0.25">
      <c r="A341" s="34"/>
      <c r="C341" s="66"/>
      <c r="D341" s="66"/>
      <c r="E341" s="281" t="str">
        <f t="shared" si="81"/>
        <v>Other Fund Type 1</v>
      </c>
      <c r="F341" s="249"/>
      <c r="G341" s="249"/>
      <c r="H341" s="249"/>
      <c r="I341" s="249"/>
      <c r="J341" s="249"/>
      <c r="K341" s="276"/>
      <c r="L341" s="276"/>
      <c r="M341" s="326" t="str">
        <f t="shared" ref="M341:R341" si="89">M151</f>
        <v>NA</v>
      </c>
      <c r="N341" s="282">
        <f t="shared" si="89"/>
        <v>0</v>
      </c>
      <c r="O341" s="282">
        <f t="shared" si="89"/>
        <v>0</v>
      </c>
      <c r="P341" s="283">
        <f t="shared" si="89"/>
        <v>0</v>
      </c>
      <c r="Q341" s="283">
        <f t="shared" si="89"/>
        <v>0</v>
      </c>
      <c r="R341" s="284">
        <f t="shared" si="89"/>
        <v>0</v>
      </c>
      <c r="S341" s="65"/>
      <c r="T341" s="5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</row>
    <row r="342" spans="1:32" ht="13.5" hidden="1" outlineLevel="2" thickBot="1" x14ac:dyDescent="0.25">
      <c r="A342" s="34"/>
      <c r="C342" s="66"/>
      <c r="D342" s="66"/>
      <c r="E342" s="281" t="str">
        <f t="shared" si="81"/>
        <v>Other Fund Type 2</v>
      </c>
      <c r="F342" s="249"/>
      <c r="G342" s="249"/>
      <c r="H342" s="249"/>
      <c r="I342" s="249"/>
      <c r="J342" s="249"/>
      <c r="K342" s="276"/>
      <c r="L342" s="276"/>
      <c r="M342" s="326" t="str">
        <f t="shared" ref="M342:R342" si="90">M167</f>
        <v>NA</v>
      </c>
      <c r="N342" s="282">
        <f t="shared" si="90"/>
        <v>0</v>
      </c>
      <c r="O342" s="282">
        <f t="shared" si="90"/>
        <v>0</v>
      </c>
      <c r="P342" s="283">
        <f t="shared" si="90"/>
        <v>0</v>
      </c>
      <c r="Q342" s="283">
        <f t="shared" si="90"/>
        <v>0</v>
      </c>
      <c r="R342" s="284">
        <f t="shared" si="90"/>
        <v>0</v>
      </c>
      <c r="S342" s="65"/>
      <c r="T342" s="5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</row>
    <row r="343" spans="1:32" ht="13.5" hidden="1" outlineLevel="2" thickBot="1" x14ac:dyDescent="0.25">
      <c r="A343" s="34"/>
      <c r="C343" s="66"/>
      <c r="D343" s="66"/>
      <c r="E343" s="281" t="str">
        <f t="shared" si="81"/>
        <v>Other Fund Type 3</v>
      </c>
      <c r="F343" s="249"/>
      <c r="G343" s="249"/>
      <c r="H343" s="249"/>
      <c r="I343" s="249"/>
      <c r="J343" s="249"/>
      <c r="K343" s="276"/>
      <c r="L343" s="276"/>
      <c r="M343" s="326" t="str">
        <f t="shared" ref="M343:R343" si="91">M183</f>
        <v>NA</v>
      </c>
      <c r="N343" s="282">
        <f t="shared" si="91"/>
        <v>0</v>
      </c>
      <c r="O343" s="282">
        <f t="shared" si="91"/>
        <v>0</v>
      </c>
      <c r="P343" s="283">
        <f t="shared" si="91"/>
        <v>0</v>
      </c>
      <c r="Q343" s="283">
        <f t="shared" si="91"/>
        <v>0</v>
      </c>
      <c r="R343" s="284">
        <f t="shared" si="91"/>
        <v>0</v>
      </c>
      <c r="S343" s="65"/>
      <c r="T343" s="5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</row>
    <row r="344" spans="1:32" ht="13.5" hidden="1" outlineLevel="1" thickBot="1" x14ac:dyDescent="0.25">
      <c r="A344" s="34"/>
      <c r="C344" s="66"/>
      <c r="D344" s="66"/>
      <c r="E344" s="85" t="s">
        <v>23</v>
      </c>
      <c r="F344" s="249"/>
      <c r="G344" s="249"/>
      <c r="H344" s="249"/>
      <c r="I344" s="249"/>
      <c r="J344" s="249"/>
      <c r="K344" s="276"/>
      <c r="L344" s="276"/>
      <c r="M344" s="327">
        <f>Step1_Historical!M49</f>
        <v>0</v>
      </c>
      <c r="N344" s="318">
        <f>SUM(N336:N343)</f>
        <v>0</v>
      </c>
      <c r="O344" s="318">
        <f>SUM(O336:O343)</f>
        <v>0</v>
      </c>
      <c r="P344" s="319">
        <f>SUM(P336:P343)</f>
        <v>0</v>
      </c>
      <c r="Q344" s="319">
        <f>SUM(Q336:Q343)</f>
        <v>0</v>
      </c>
      <c r="R344" s="320">
        <f>SUM(R336:R343)</f>
        <v>0</v>
      </c>
      <c r="S344" s="65"/>
      <c r="T344" s="5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</row>
    <row r="345" spans="1:32" ht="13.5" hidden="1" outlineLevel="1" thickBot="1" x14ac:dyDescent="0.25">
      <c r="A345" s="34"/>
      <c r="C345" s="66"/>
      <c r="D345" s="66"/>
      <c r="E345" s="235" t="s">
        <v>71</v>
      </c>
      <c r="F345" s="249"/>
      <c r="G345" s="249"/>
      <c r="H345" s="249"/>
      <c r="I345" s="249"/>
      <c r="J345" s="249"/>
      <c r="K345" s="276"/>
      <c r="L345" s="276"/>
      <c r="M345" s="321" t="s">
        <v>35</v>
      </c>
      <c r="N345" s="322" t="e">
        <f>(N344-M344)/M344</f>
        <v>#DIV/0!</v>
      </c>
      <c r="O345" s="322" t="e">
        <f>(O344-N344)/N344</f>
        <v>#DIV/0!</v>
      </c>
      <c r="P345" s="323" t="e">
        <f>(P344-O344)/O344</f>
        <v>#DIV/0!</v>
      </c>
      <c r="Q345" s="323" t="e">
        <f>(Q344-P344)/P344</f>
        <v>#DIV/0!</v>
      </c>
      <c r="R345" s="324" t="e">
        <f>(R344-Q344)/Q344</f>
        <v>#DIV/0!</v>
      </c>
      <c r="S345" s="65"/>
      <c r="T345" s="5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</row>
    <row r="346" spans="1:32" hidden="1" outlineLevel="1" x14ac:dyDescent="0.2">
      <c r="A346" s="34"/>
      <c r="C346" s="66"/>
      <c r="D346" s="66"/>
      <c r="E346" s="235" t="s">
        <v>73</v>
      </c>
      <c r="F346" s="249"/>
      <c r="G346" s="249"/>
      <c r="H346" s="249"/>
      <c r="I346" s="249"/>
      <c r="J346" s="249"/>
      <c r="K346" s="276"/>
      <c r="L346" s="276"/>
      <c r="M346" s="328" t="e">
        <f t="shared" ref="M346:R346" si="92">M344/M307</f>
        <v>#DIV/0!</v>
      </c>
      <c r="N346" s="329" t="e">
        <f t="shared" si="92"/>
        <v>#DIV/0!</v>
      </c>
      <c r="O346" s="329" t="e">
        <f t="shared" si="92"/>
        <v>#DIV/0!</v>
      </c>
      <c r="P346" s="330" t="e">
        <f t="shared" si="92"/>
        <v>#DIV/0!</v>
      </c>
      <c r="Q346" s="330" t="e">
        <f t="shared" si="92"/>
        <v>#DIV/0!</v>
      </c>
      <c r="R346" s="324" t="e">
        <f t="shared" si="92"/>
        <v>#DIV/0!</v>
      </c>
      <c r="S346" s="65"/>
      <c r="T346" s="5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</row>
    <row r="347" spans="1:32" ht="5.25" hidden="1" customHeight="1" outlineLevel="1" thickBot="1" x14ac:dyDescent="0.25">
      <c r="A347" s="34"/>
      <c r="C347" s="66"/>
      <c r="D347" s="67"/>
      <c r="E347" s="256"/>
      <c r="F347" s="236"/>
      <c r="G347" s="236"/>
      <c r="H347" s="236"/>
      <c r="I347" s="236"/>
      <c r="J347" s="236"/>
      <c r="K347" s="287"/>
      <c r="L347" s="287"/>
      <c r="M347" s="297"/>
      <c r="N347" s="297"/>
      <c r="O347" s="297"/>
      <c r="P347" s="297"/>
      <c r="Q347" s="297"/>
      <c r="R347" s="325"/>
      <c r="S347" s="65"/>
      <c r="T347" s="5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</row>
    <row r="348" spans="1:32" ht="13.5" hidden="1" outlineLevel="1" thickBot="1" x14ac:dyDescent="0.25">
      <c r="A348" s="34"/>
      <c r="C348" s="66"/>
      <c r="D348" s="249"/>
      <c r="E348" s="228"/>
      <c r="F348" s="249"/>
      <c r="G348" s="249"/>
      <c r="H348" s="249"/>
      <c r="I348" s="249"/>
      <c r="J348" s="249"/>
      <c r="K348" s="276"/>
      <c r="L348" s="276"/>
      <c r="M348" s="296"/>
      <c r="N348" s="296"/>
      <c r="O348" s="296"/>
      <c r="P348" s="296"/>
      <c r="Q348" s="296"/>
      <c r="R348" s="296"/>
      <c r="S348" s="65"/>
      <c r="T348" s="5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</row>
    <row r="349" spans="1:32" ht="15" hidden="1" outlineLevel="1" x14ac:dyDescent="0.2">
      <c r="A349" s="34"/>
      <c r="C349" s="66"/>
      <c r="D349" s="267" t="s">
        <v>75</v>
      </c>
      <c r="E349" s="239"/>
      <c r="F349" s="239"/>
      <c r="G349" s="239"/>
      <c r="H349" s="239"/>
      <c r="I349" s="239"/>
      <c r="J349" s="239"/>
      <c r="K349" s="268"/>
      <c r="L349" s="268"/>
      <c r="M349" s="241" t="str">
        <f t="shared" ref="M349:R349" si="93">M331</f>
        <v>Dec 31, 2013</v>
      </c>
      <c r="N349" s="241" t="str">
        <f t="shared" si="93"/>
        <v>Dec 31, 2014</v>
      </c>
      <c r="O349" s="241" t="str">
        <f t="shared" si="93"/>
        <v>Dec 31, 2015</v>
      </c>
      <c r="P349" s="241" t="str">
        <f t="shared" si="93"/>
        <v>Dec 31, 2016</v>
      </c>
      <c r="Q349" s="241" t="str">
        <f t="shared" si="93"/>
        <v>Dec 31, 2017</v>
      </c>
      <c r="R349" s="242" t="str">
        <f t="shared" si="93"/>
        <v>Dec 31, 2018</v>
      </c>
      <c r="S349" s="65"/>
      <c r="T349" s="5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</row>
    <row r="350" spans="1:32" ht="5.25" hidden="1" customHeight="1" outlineLevel="1" x14ac:dyDescent="0.2">
      <c r="A350" s="34"/>
      <c r="C350" s="66"/>
      <c r="D350" s="66"/>
      <c r="E350" s="249"/>
      <c r="F350" s="249"/>
      <c r="G350" s="249"/>
      <c r="H350" s="249"/>
      <c r="I350" s="249"/>
      <c r="J350" s="249"/>
      <c r="K350" s="249"/>
      <c r="L350" s="249"/>
      <c r="M350" s="249"/>
      <c r="N350" s="249"/>
      <c r="O350" s="249"/>
      <c r="P350" s="249"/>
      <c r="Q350" s="249"/>
      <c r="R350" s="65"/>
      <c r="S350" s="65"/>
      <c r="T350" s="5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</row>
    <row r="351" spans="1:32" ht="13.5" hidden="1" outlineLevel="2" thickBot="1" x14ac:dyDescent="0.25">
      <c r="A351" s="34"/>
      <c r="C351" s="66"/>
      <c r="D351" s="66"/>
      <c r="E351" s="364" t="str">
        <f t="shared" ref="E351:E361" si="94">E333</f>
        <v>DAF Category 1</v>
      </c>
      <c r="F351" s="249"/>
      <c r="G351" s="249"/>
      <c r="H351" s="249"/>
      <c r="I351" s="249"/>
      <c r="J351" s="249"/>
      <c r="K351" s="249"/>
      <c r="L351" s="249"/>
      <c r="M351" s="326" t="str">
        <f t="shared" ref="M351:R351" si="95">M37</f>
        <v>NA</v>
      </c>
      <c r="N351" s="282">
        <f t="shared" si="95"/>
        <v>0</v>
      </c>
      <c r="O351" s="282">
        <f t="shared" si="95"/>
        <v>0</v>
      </c>
      <c r="P351" s="283">
        <f t="shared" si="95"/>
        <v>0</v>
      </c>
      <c r="Q351" s="283">
        <f t="shared" si="95"/>
        <v>0</v>
      </c>
      <c r="R351" s="284">
        <f t="shared" si="95"/>
        <v>0</v>
      </c>
      <c r="S351" s="65"/>
      <c r="T351" s="5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</row>
    <row r="352" spans="1:32" ht="13.5" hidden="1" outlineLevel="2" thickBot="1" x14ac:dyDescent="0.25">
      <c r="A352" s="34"/>
      <c r="C352" s="66"/>
      <c r="D352" s="66"/>
      <c r="E352" s="364" t="str">
        <f t="shared" si="94"/>
        <v>DAF Category 2</v>
      </c>
      <c r="F352" s="249"/>
      <c r="G352" s="249"/>
      <c r="H352" s="249"/>
      <c r="I352" s="249"/>
      <c r="J352" s="249"/>
      <c r="K352" s="249"/>
      <c r="L352" s="249"/>
      <c r="M352" s="326" t="str">
        <f t="shared" ref="M352:R352" si="96">M53</f>
        <v>NA</v>
      </c>
      <c r="N352" s="282">
        <f t="shared" si="96"/>
        <v>0</v>
      </c>
      <c r="O352" s="282">
        <f t="shared" si="96"/>
        <v>0</v>
      </c>
      <c r="P352" s="283">
        <f t="shared" si="96"/>
        <v>0</v>
      </c>
      <c r="Q352" s="283">
        <f t="shared" si="96"/>
        <v>0</v>
      </c>
      <c r="R352" s="284">
        <f t="shared" si="96"/>
        <v>0</v>
      </c>
      <c r="S352" s="65"/>
      <c r="T352" s="5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</row>
    <row r="353" spans="1:32" ht="13.5" hidden="1" outlineLevel="2" thickBot="1" x14ac:dyDescent="0.25">
      <c r="A353" s="34"/>
      <c r="C353" s="66"/>
      <c r="D353" s="66"/>
      <c r="E353" s="364" t="str">
        <f t="shared" si="94"/>
        <v>DAF Category 3</v>
      </c>
      <c r="F353" s="249"/>
      <c r="G353" s="249"/>
      <c r="H353" s="249"/>
      <c r="I353" s="249"/>
      <c r="J353" s="249"/>
      <c r="K353" s="249"/>
      <c r="L353" s="249"/>
      <c r="M353" s="326" t="str">
        <f t="shared" ref="M353:R353" si="97">M69</f>
        <v>NA</v>
      </c>
      <c r="N353" s="282">
        <f t="shared" si="97"/>
        <v>0</v>
      </c>
      <c r="O353" s="282">
        <f t="shared" si="97"/>
        <v>0</v>
      </c>
      <c r="P353" s="283">
        <f t="shared" si="97"/>
        <v>0</v>
      </c>
      <c r="Q353" s="283">
        <f t="shared" si="97"/>
        <v>0</v>
      </c>
      <c r="R353" s="284">
        <f t="shared" si="97"/>
        <v>0</v>
      </c>
      <c r="S353" s="65"/>
      <c r="T353" s="5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</row>
    <row r="354" spans="1:32" ht="13.5" hidden="1" outlineLevel="2" thickBot="1" x14ac:dyDescent="0.25">
      <c r="A354" s="34"/>
      <c r="C354" s="66"/>
      <c r="D354" s="66"/>
      <c r="E354" s="281" t="str">
        <f t="shared" si="94"/>
        <v>Total Donor Advised Funds</v>
      </c>
      <c r="F354" s="249"/>
      <c r="G354" s="249"/>
      <c r="H354" s="249"/>
      <c r="I354" s="249"/>
      <c r="J354" s="249"/>
      <c r="K354" s="276"/>
      <c r="L354" s="276"/>
      <c r="M354" s="326" t="s">
        <v>35</v>
      </c>
      <c r="N354" s="282">
        <f>SUM(N351:N353)</f>
        <v>0</v>
      </c>
      <c r="O354" s="282">
        <f>SUM(O351:O353)</f>
        <v>0</v>
      </c>
      <c r="P354" s="283">
        <f>SUM(P351:P353)</f>
        <v>0</v>
      </c>
      <c r="Q354" s="283">
        <f>SUM(Q351:Q353)</f>
        <v>0</v>
      </c>
      <c r="R354" s="284">
        <f>SUM(R351:R353)</f>
        <v>0</v>
      </c>
      <c r="S354" s="65"/>
      <c r="T354" s="5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</row>
    <row r="355" spans="1:32" ht="13.5" hidden="1" outlineLevel="2" thickBot="1" x14ac:dyDescent="0.25">
      <c r="A355" s="34"/>
      <c r="C355" s="66"/>
      <c r="D355" s="66"/>
      <c r="E355" s="281" t="str">
        <f t="shared" si="94"/>
        <v>Scholarship</v>
      </c>
      <c r="F355" s="249"/>
      <c r="G355" s="249"/>
      <c r="H355" s="249"/>
      <c r="I355" s="249"/>
      <c r="J355" s="249"/>
      <c r="K355" s="276"/>
      <c r="L355" s="276"/>
      <c r="M355" s="326" t="str">
        <f t="shared" ref="M355:R355" si="98">M85</f>
        <v>NA</v>
      </c>
      <c r="N355" s="282">
        <f t="shared" si="98"/>
        <v>0</v>
      </c>
      <c r="O355" s="282">
        <f t="shared" si="98"/>
        <v>0</v>
      </c>
      <c r="P355" s="283">
        <f t="shared" si="98"/>
        <v>0</v>
      </c>
      <c r="Q355" s="283">
        <f t="shared" si="98"/>
        <v>0</v>
      </c>
      <c r="R355" s="284">
        <f t="shared" si="98"/>
        <v>0</v>
      </c>
      <c r="S355" s="65"/>
      <c r="T355" s="5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</row>
    <row r="356" spans="1:32" ht="13.5" hidden="1" outlineLevel="2" thickBot="1" x14ac:dyDescent="0.25">
      <c r="A356" s="34"/>
      <c r="C356" s="66"/>
      <c r="D356" s="66"/>
      <c r="E356" s="281" t="str">
        <f t="shared" si="94"/>
        <v>Unrestricted / FOI / Community Leadership</v>
      </c>
      <c r="F356" s="249"/>
      <c r="G356" s="249"/>
      <c r="H356" s="249"/>
      <c r="I356" s="249"/>
      <c r="J356" s="249"/>
      <c r="K356" s="276"/>
      <c r="L356" s="276"/>
      <c r="M356" s="326" t="str">
        <f t="shared" ref="M356:R356" si="99">M101</f>
        <v>NA</v>
      </c>
      <c r="N356" s="282">
        <f t="shared" si="99"/>
        <v>0</v>
      </c>
      <c r="O356" s="282">
        <f t="shared" si="99"/>
        <v>0</v>
      </c>
      <c r="P356" s="283">
        <f t="shared" si="99"/>
        <v>0</v>
      </c>
      <c r="Q356" s="283">
        <f t="shared" si="99"/>
        <v>0</v>
      </c>
      <c r="R356" s="284">
        <f t="shared" si="99"/>
        <v>0</v>
      </c>
      <c r="S356" s="65"/>
      <c r="T356" s="5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</row>
    <row r="357" spans="1:32" ht="13.5" hidden="1" outlineLevel="2" thickBot="1" x14ac:dyDescent="0.25">
      <c r="A357" s="34"/>
      <c r="C357" s="66"/>
      <c r="D357" s="66"/>
      <c r="E357" s="281" t="str">
        <f t="shared" si="94"/>
        <v>Designated / Agency</v>
      </c>
      <c r="F357" s="249"/>
      <c r="G357" s="249"/>
      <c r="H357" s="249"/>
      <c r="I357" s="249"/>
      <c r="J357" s="249"/>
      <c r="K357" s="276"/>
      <c r="L357" s="276"/>
      <c r="M357" s="326" t="str">
        <f t="shared" ref="M357:R357" si="100">M117</f>
        <v>NA</v>
      </c>
      <c r="N357" s="282">
        <f t="shared" si="100"/>
        <v>0</v>
      </c>
      <c r="O357" s="282">
        <f t="shared" si="100"/>
        <v>0</v>
      </c>
      <c r="P357" s="283">
        <f t="shared" si="100"/>
        <v>0</v>
      </c>
      <c r="Q357" s="283">
        <f t="shared" si="100"/>
        <v>0</v>
      </c>
      <c r="R357" s="284">
        <f t="shared" si="100"/>
        <v>0</v>
      </c>
      <c r="S357" s="65"/>
      <c r="T357" s="5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</row>
    <row r="358" spans="1:32" ht="13.5" hidden="1" outlineLevel="2" thickBot="1" x14ac:dyDescent="0.25">
      <c r="A358" s="34"/>
      <c r="C358" s="66"/>
      <c r="D358" s="66"/>
      <c r="E358" s="281" t="str">
        <f t="shared" si="94"/>
        <v>Supporting Organization</v>
      </c>
      <c r="F358" s="249"/>
      <c r="G358" s="249"/>
      <c r="H358" s="249"/>
      <c r="I358" s="249"/>
      <c r="J358" s="249"/>
      <c r="K358" s="276"/>
      <c r="L358" s="276"/>
      <c r="M358" s="326" t="str">
        <f t="shared" ref="M358:R358" si="101">M133</f>
        <v>NA</v>
      </c>
      <c r="N358" s="282">
        <f t="shared" si="101"/>
        <v>0</v>
      </c>
      <c r="O358" s="282">
        <f t="shared" si="101"/>
        <v>0</v>
      </c>
      <c r="P358" s="283">
        <f t="shared" si="101"/>
        <v>0</v>
      </c>
      <c r="Q358" s="283">
        <f t="shared" si="101"/>
        <v>0</v>
      </c>
      <c r="R358" s="284">
        <f t="shared" si="101"/>
        <v>0</v>
      </c>
      <c r="S358" s="65"/>
      <c r="T358" s="5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</row>
    <row r="359" spans="1:32" ht="13.5" hidden="1" outlineLevel="2" thickBot="1" x14ac:dyDescent="0.25">
      <c r="A359" s="34"/>
      <c r="C359" s="66"/>
      <c r="D359" s="66"/>
      <c r="E359" s="281" t="str">
        <f t="shared" si="94"/>
        <v>Other Fund Type 1</v>
      </c>
      <c r="F359" s="249"/>
      <c r="G359" s="249"/>
      <c r="H359" s="249"/>
      <c r="I359" s="249"/>
      <c r="J359" s="249"/>
      <c r="K359" s="276"/>
      <c r="L359" s="276"/>
      <c r="M359" s="326" t="str">
        <f t="shared" ref="M359:R359" si="102">M149</f>
        <v>NA</v>
      </c>
      <c r="N359" s="282">
        <f t="shared" si="102"/>
        <v>0</v>
      </c>
      <c r="O359" s="282">
        <f t="shared" si="102"/>
        <v>0</v>
      </c>
      <c r="P359" s="283">
        <f t="shared" si="102"/>
        <v>0</v>
      </c>
      <c r="Q359" s="283">
        <f t="shared" si="102"/>
        <v>0</v>
      </c>
      <c r="R359" s="284">
        <f t="shared" si="102"/>
        <v>0</v>
      </c>
      <c r="S359" s="65"/>
      <c r="T359" s="5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</row>
    <row r="360" spans="1:32" ht="13.5" hidden="1" outlineLevel="2" thickBot="1" x14ac:dyDescent="0.25">
      <c r="A360" s="34"/>
      <c r="C360" s="66"/>
      <c r="D360" s="66"/>
      <c r="E360" s="281" t="str">
        <f t="shared" si="94"/>
        <v>Other Fund Type 2</v>
      </c>
      <c r="F360" s="249"/>
      <c r="G360" s="249"/>
      <c r="H360" s="249"/>
      <c r="I360" s="249"/>
      <c r="J360" s="249"/>
      <c r="K360" s="276"/>
      <c r="L360" s="276"/>
      <c r="M360" s="326" t="str">
        <f t="shared" ref="M360:R360" si="103">M165</f>
        <v>NA</v>
      </c>
      <c r="N360" s="282">
        <f t="shared" si="103"/>
        <v>0</v>
      </c>
      <c r="O360" s="282">
        <f t="shared" si="103"/>
        <v>0</v>
      </c>
      <c r="P360" s="283">
        <f t="shared" si="103"/>
        <v>0</v>
      </c>
      <c r="Q360" s="283">
        <f t="shared" si="103"/>
        <v>0</v>
      </c>
      <c r="R360" s="284">
        <f t="shared" si="103"/>
        <v>0</v>
      </c>
      <c r="S360" s="65"/>
      <c r="T360" s="5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</row>
    <row r="361" spans="1:32" ht="13.5" hidden="1" outlineLevel="2" thickBot="1" x14ac:dyDescent="0.25">
      <c r="A361" s="34"/>
      <c r="C361" s="66"/>
      <c r="D361" s="66"/>
      <c r="E361" s="281" t="str">
        <f t="shared" si="94"/>
        <v>Other Fund Type 3</v>
      </c>
      <c r="F361" s="249"/>
      <c r="G361" s="249"/>
      <c r="H361" s="249"/>
      <c r="I361" s="249"/>
      <c r="J361" s="249"/>
      <c r="K361" s="276"/>
      <c r="L361" s="276"/>
      <c r="M361" s="326" t="str">
        <f t="shared" ref="M361:R361" si="104">M181</f>
        <v>NA</v>
      </c>
      <c r="N361" s="282">
        <f t="shared" si="104"/>
        <v>0</v>
      </c>
      <c r="O361" s="282">
        <f t="shared" si="104"/>
        <v>0</v>
      </c>
      <c r="P361" s="283">
        <f t="shared" si="104"/>
        <v>0</v>
      </c>
      <c r="Q361" s="283">
        <f t="shared" si="104"/>
        <v>0</v>
      </c>
      <c r="R361" s="284">
        <f t="shared" si="104"/>
        <v>0</v>
      </c>
      <c r="S361" s="65"/>
      <c r="T361" s="5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</row>
    <row r="362" spans="1:32" ht="13.5" hidden="1" outlineLevel="1" thickBot="1" x14ac:dyDescent="0.25">
      <c r="A362" s="34"/>
      <c r="C362" s="66"/>
      <c r="D362" s="66"/>
      <c r="E362" s="85" t="s">
        <v>76</v>
      </c>
      <c r="F362" s="249"/>
      <c r="G362" s="249"/>
      <c r="H362" s="249"/>
      <c r="I362" s="249"/>
      <c r="J362" s="249"/>
      <c r="K362" s="276"/>
      <c r="L362" s="276"/>
      <c r="M362" s="327">
        <f>Step1_Historical!M65</f>
        <v>0</v>
      </c>
      <c r="N362" s="318">
        <f>SUM(N354:N361)</f>
        <v>0</v>
      </c>
      <c r="O362" s="318">
        <f>SUM(O354:O361)</f>
        <v>0</v>
      </c>
      <c r="P362" s="319">
        <f>SUM(P354:P361)</f>
        <v>0</v>
      </c>
      <c r="Q362" s="319">
        <f>SUM(Q354:Q361)</f>
        <v>0</v>
      </c>
      <c r="R362" s="320">
        <f>SUM(R354:R361)</f>
        <v>0</v>
      </c>
      <c r="S362" s="65"/>
      <c r="T362" s="5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</row>
    <row r="363" spans="1:32" ht="13.5" hidden="1" outlineLevel="1" thickBot="1" x14ac:dyDescent="0.25">
      <c r="A363" s="34"/>
      <c r="C363" s="66"/>
      <c r="D363" s="66"/>
      <c r="E363" s="235" t="s">
        <v>71</v>
      </c>
      <c r="F363" s="249"/>
      <c r="G363" s="249"/>
      <c r="H363" s="249"/>
      <c r="I363" s="249"/>
      <c r="J363" s="249"/>
      <c r="K363" s="276"/>
      <c r="L363" s="276"/>
      <c r="M363" s="321" t="s">
        <v>35</v>
      </c>
      <c r="N363" s="322" t="e">
        <f>(N362-M362)/M362</f>
        <v>#DIV/0!</v>
      </c>
      <c r="O363" s="322" t="e">
        <f>(O362-N362)/N362</f>
        <v>#DIV/0!</v>
      </c>
      <c r="P363" s="323" t="e">
        <f>(P362-O362)/O362</f>
        <v>#DIV/0!</v>
      </c>
      <c r="Q363" s="323" t="e">
        <f>(Q362-P362)/P362</f>
        <v>#DIV/0!</v>
      </c>
      <c r="R363" s="324" t="e">
        <f>(R362-Q362)/Q362</f>
        <v>#DIV/0!</v>
      </c>
      <c r="S363" s="65"/>
      <c r="T363" s="5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</row>
    <row r="364" spans="1:32" hidden="1" outlineLevel="1" x14ac:dyDescent="0.2">
      <c r="A364" s="34"/>
      <c r="C364" s="66"/>
      <c r="D364" s="66"/>
      <c r="E364" s="235" t="s">
        <v>73</v>
      </c>
      <c r="F364" s="249"/>
      <c r="G364" s="249"/>
      <c r="H364" s="249"/>
      <c r="I364" s="249"/>
      <c r="J364" s="249"/>
      <c r="K364" s="276"/>
      <c r="L364" s="276"/>
      <c r="M364" s="328" t="e">
        <f t="shared" ref="M364:R364" si="105">M362/M307</f>
        <v>#DIV/0!</v>
      </c>
      <c r="N364" s="329" t="e">
        <f t="shared" si="105"/>
        <v>#DIV/0!</v>
      </c>
      <c r="O364" s="329" t="e">
        <f t="shared" si="105"/>
        <v>#DIV/0!</v>
      </c>
      <c r="P364" s="330" t="e">
        <f t="shared" si="105"/>
        <v>#DIV/0!</v>
      </c>
      <c r="Q364" s="330" t="e">
        <f t="shared" si="105"/>
        <v>#DIV/0!</v>
      </c>
      <c r="R364" s="324" t="e">
        <f t="shared" si="105"/>
        <v>#DIV/0!</v>
      </c>
      <c r="S364" s="65"/>
      <c r="T364" s="5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</row>
    <row r="365" spans="1:32" ht="5.25" hidden="1" customHeight="1" outlineLevel="1" thickBot="1" x14ac:dyDescent="0.25">
      <c r="A365" s="34"/>
      <c r="C365" s="66"/>
      <c r="D365" s="67"/>
      <c r="E365" s="256"/>
      <c r="F365" s="236"/>
      <c r="G365" s="236"/>
      <c r="H365" s="236"/>
      <c r="I365" s="236"/>
      <c r="J365" s="236"/>
      <c r="K365" s="287"/>
      <c r="L365" s="287"/>
      <c r="M365" s="297"/>
      <c r="N365" s="297"/>
      <c r="O365" s="297"/>
      <c r="P365" s="297"/>
      <c r="Q365" s="297"/>
      <c r="R365" s="325"/>
      <c r="S365" s="65"/>
      <c r="T365" s="5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</row>
    <row r="366" spans="1:32" ht="13.5" hidden="1" outlineLevel="1" thickBot="1" x14ac:dyDescent="0.25">
      <c r="A366" s="34"/>
      <c r="C366" s="66"/>
      <c r="D366" s="249"/>
      <c r="E366" s="228"/>
      <c r="F366" s="249"/>
      <c r="G366" s="249"/>
      <c r="H366" s="249"/>
      <c r="I366" s="249"/>
      <c r="J366" s="249"/>
      <c r="K366" s="276"/>
      <c r="L366" s="276"/>
      <c r="M366" s="296"/>
      <c r="N366" s="296"/>
      <c r="O366" s="296"/>
      <c r="P366" s="296"/>
      <c r="Q366" s="296"/>
      <c r="R366" s="296"/>
      <c r="S366" s="65"/>
      <c r="T366" s="5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</row>
    <row r="367" spans="1:32" ht="15" hidden="1" outlineLevel="1" x14ac:dyDescent="0.2">
      <c r="A367" s="34"/>
      <c r="C367" s="66"/>
      <c r="D367" s="267" t="s">
        <v>85</v>
      </c>
      <c r="E367" s="239"/>
      <c r="F367" s="239"/>
      <c r="G367" s="239"/>
      <c r="H367" s="239"/>
      <c r="I367" s="239"/>
      <c r="J367" s="239"/>
      <c r="K367" s="268"/>
      <c r="L367" s="268"/>
      <c r="M367" s="241" t="str">
        <f t="shared" ref="M367:R367" si="106">M349</f>
        <v>Dec 31, 2013</v>
      </c>
      <c r="N367" s="241" t="str">
        <f t="shared" si="106"/>
        <v>Dec 31, 2014</v>
      </c>
      <c r="O367" s="241" t="str">
        <f t="shared" si="106"/>
        <v>Dec 31, 2015</v>
      </c>
      <c r="P367" s="241" t="str">
        <f t="shared" si="106"/>
        <v>Dec 31, 2016</v>
      </c>
      <c r="Q367" s="241" t="str">
        <f t="shared" si="106"/>
        <v>Dec 31, 2017</v>
      </c>
      <c r="R367" s="242" t="str">
        <f t="shared" si="106"/>
        <v>Dec 31, 2018</v>
      </c>
      <c r="S367" s="65"/>
      <c r="T367" s="5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</row>
    <row r="368" spans="1:32" ht="5.25" hidden="1" customHeight="1" outlineLevel="1" x14ac:dyDescent="0.2">
      <c r="A368" s="34"/>
      <c r="C368" s="66"/>
      <c r="D368" s="66"/>
      <c r="E368" s="249"/>
      <c r="F368" s="249"/>
      <c r="G368" s="249"/>
      <c r="H368" s="249"/>
      <c r="I368" s="249"/>
      <c r="J368" s="249"/>
      <c r="K368" s="249"/>
      <c r="L368" s="249"/>
      <c r="M368" s="249"/>
      <c r="N368" s="249"/>
      <c r="O368" s="249"/>
      <c r="P368" s="249"/>
      <c r="Q368" s="249"/>
      <c r="R368" s="65"/>
      <c r="S368" s="65"/>
      <c r="T368" s="5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</row>
    <row r="369" spans="1:32" ht="13.5" hidden="1" outlineLevel="2" thickBot="1" x14ac:dyDescent="0.25">
      <c r="A369" s="34"/>
      <c r="C369" s="66"/>
      <c r="D369" s="66"/>
      <c r="E369" s="364" t="str">
        <f t="shared" ref="E369:E379" si="107">E351</f>
        <v>DAF Category 1</v>
      </c>
      <c r="F369" s="249"/>
      <c r="G369" s="249"/>
      <c r="H369" s="249"/>
      <c r="I369" s="249"/>
      <c r="J369" s="249"/>
      <c r="K369" s="249"/>
      <c r="L369" s="249"/>
      <c r="M369" s="326" t="s">
        <v>35</v>
      </c>
      <c r="N369" s="282">
        <f>IF($H$27=$G$482,0,N41)</f>
        <v>0</v>
      </c>
      <c r="O369" s="282">
        <f>IF($H$27=$G$482,0,O41)</f>
        <v>0</v>
      </c>
      <c r="P369" s="283">
        <f>IF($H$27=$G$482,0,P41)</f>
        <v>0</v>
      </c>
      <c r="Q369" s="283">
        <f>IF($H$27=$G$482,0,Q41)</f>
        <v>0</v>
      </c>
      <c r="R369" s="284">
        <f>IF($H$27=$G$482,0,R41)</f>
        <v>0</v>
      </c>
      <c r="S369" s="65"/>
      <c r="T369" s="5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</row>
    <row r="370" spans="1:32" ht="13.5" hidden="1" outlineLevel="2" thickBot="1" x14ac:dyDescent="0.25">
      <c r="A370" s="34"/>
      <c r="C370" s="66"/>
      <c r="D370" s="66"/>
      <c r="E370" s="364" t="str">
        <f t="shared" si="107"/>
        <v>DAF Category 2</v>
      </c>
      <c r="F370" s="249"/>
      <c r="G370" s="249"/>
      <c r="H370" s="249"/>
      <c r="I370" s="249"/>
      <c r="J370" s="249"/>
      <c r="K370" s="249"/>
      <c r="L370" s="249"/>
      <c r="M370" s="326" t="s">
        <v>35</v>
      </c>
      <c r="N370" s="282">
        <f>IF($H$27=$G$482,0,N57)</f>
        <v>0</v>
      </c>
      <c r="O370" s="282">
        <f>IF($H$27=$G$482,0,O57)</f>
        <v>0</v>
      </c>
      <c r="P370" s="283">
        <f>IF($H$27=$G$482,0,P57)</f>
        <v>0</v>
      </c>
      <c r="Q370" s="283">
        <f>IF($H$27=$G$482,0,Q57)</f>
        <v>0</v>
      </c>
      <c r="R370" s="284">
        <f>IF($H$27=$G$482,0,R57)</f>
        <v>0</v>
      </c>
      <c r="S370" s="65"/>
      <c r="T370" s="5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</row>
    <row r="371" spans="1:32" ht="13.5" hidden="1" outlineLevel="2" thickBot="1" x14ac:dyDescent="0.25">
      <c r="A371" s="34"/>
      <c r="C371" s="66"/>
      <c r="D371" s="66"/>
      <c r="E371" s="364" t="str">
        <f t="shared" si="107"/>
        <v>DAF Category 3</v>
      </c>
      <c r="F371" s="249"/>
      <c r="G371" s="249"/>
      <c r="H371" s="249"/>
      <c r="I371" s="249"/>
      <c r="J371" s="249"/>
      <c r="K371" s="249"/>
      <c r="L371" s="249"/>
      <c r="M371" s="326" t="s">
        <v>35</v>
      </c>
      <c r="N371" s="282">
        <f>IF($H$27=$G$482,0,N73)</f>
        <v>0</v>
      </c>
      <c r="O371" s="282">
        <f>IF($H$27=$G$482,0,O73)</f>
        <v>0</v>
      </c>
      <c r="P371" s="283">
        <f>IF($H$27=$G$482,0,P73)</f>
        <v>0</v>
      </c>
      <c r="Q371" s="283">
        <f>IF($H$27=$G$482,0,Q73)</f>
        <v>0</v>
      </c>
      <c r="R371" s="284">
        <f>IF($H$27=$G$482,0,R73)</f>
        <v>0</v>
      </c>
      <c r="S371" s="65"/>
      <c r="T371" s="5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</row>
    <row r="372" spans="1:32" ht="13.5" hidden="1" outlineLevel="2" thickBot="1" x14ac:dyDescent="0.25">
      <c r="A372" s="34"/>
      <c r="C372" s="66"/>
      <c r="D372" s="66"/>
      <c r="E372" s="281" t="str">
        <f t="shared" si="107"/>
        <v>Total Donor Advised Funds</v>
      </c>
      <c r="F372" s="249"/>
      <c r="G372" s="249"/>
      <c r="H372" s="249"/>
      <c r="I372" s="249"/>
      <c r="J372" s="249"/>
      <c r="K372" s="276"/>
      <c r="L372" s="276"/>
      <c r="M372" s="326" t="s">
        <v>35</v>
      </c>
      <c r="N372" s="282">
        <f>SUM(N369:N371)</f>
        <v>0</v>
      </c>
      <c r="O372" s="282">
        <f>SUM(O369:O371)</f>
        <v>0</v>
      </c>
      <c r="P372" s="282">
        <f>SUM(P369:P371)</f>
        <v>0</v>
      </c>
      <c r="Q372" s="282">
        <f>SUM(Q369:Q371)</f>
        <v>0</v>
      </c>
      <c r="R372" s="284">
        <f>SUM(R369:R371)</f>
        <v>0</v>
      </c>
      <c r="S372" s="65"/>
      <c r="T372" s="5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</row>
    <row r="373" spans="1:32" ht="13.5" hidden="1" outlineLevel="2" thickBot="1" x14ac:dyDescent="0.25">
      <c r="A373" s="34"/>
      <c r="C373" s="66"/>
      <c r="D373" s="66"/>
      <c r="E373" s="281" t="str">
        <f t="shared" si="107"/>
        <v>Scholarship</v>
      </c>
      <c r="F373" s="249"/>
      <c r="G373" s="249"/>
      <c r="H373" s="249"/>
      <c r="I373" s="249"/>
      <c r="J373" s="249"/>
      <c r="K373" s="276"/>
      <c r="L373" s="276"/>
      <c r="M373" s="326" t="s">
        <v>35</v>
      </c>
      <c r="N373" s="282">
        <f>IF($H$27=$G$482,0,N89)</f>
        <v>0</v>
      </c>
      <c r="O373" s="282">
        <f>IF($H$27=$G$482,0,O89)</f>
        <v>0</v>
      </c>
      <c r="P373" s="283">
        <f>IF($H$27=$G$482,0,P89)</f>
        <v>0</v>
      </c>
      <c r="Q373" s="283">
        <f>IF($H$27=$G$482,0,Q89)</f>
        <v>0</v>
      </c>
      <c r="R373" s="284">
        <f>IF($H$27=$G$482,0,R89)</f>
        <v>0</v>
      </c>
      <c r="S373" s="65"/>
      <c r="T373" s="5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</row>
    <row r="374" spans="1:32" ht="13.5" hidden="1" outlineLevel="2" thickBot="1" x14ac:dyDescent="0.25">
      <c r="A374" s="34"/>
      <c r="C374" s="66"/>
      <c r="D374" s="66"/>
      <c r="E374" s="281" t="str">
        <f t="shared" si="107"/>
        <v>Unrestricted / FOI / Community Leadership</v>
      </c>
      <c r="F374" s="249"/>
      <c r="G374" s="249"/>
      <c r="H374" s="249"/>
      <c r="I374" s="249"/>
      <c r="J374" s="249"/>
      <c r="K374" s="276"/>
      <c r="L374" s="276"/>
      <c r="M374" s="326" t="s">
        <v>35</v>
      </c>
      <c r="N374" s="282">
        <f>IF($H$27=$G$482,0,N105)</f>
        <v>0</v>
      </c>
      <c r="O374" s="282">
        <f>IF($H$27=$G$482,0,O105)</f>
        <v>0</v>
      </c>
      <c r="P374" s="283">
        <f>IF($H$27=$G$482,0,P105)</f>
        <v>0</v>
      </c>
      <c r="Q374" s="283">
        <f>IF($H$27=$G$482,0,Q105)</f>
        <v>0</v>
      </c>
      <c r="R374" s="284">
        <f>IF($H$27=$G$482,0,R105)</f>
        <v>0</v>
      </c>
      <c r="S374" s="65"/>
      <c r="T374" s="5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</row>
    <row r="375" spans="1:32" ht="13.5" hidden="1" outlineLevel="2" thickBot="1" x14ac:dyDescent="0.25">
      <c r="A375" s="34"/>
      <c r="C375" s="66"/>
      <c r="D375" s="66"/>
      <c r="E375" s="281" t="str">
        <f t="shared" si="107"/>
        <v>Designated / Agency</v>
      </c>
      <c r="F375" s="249"/>
      <c r="G375" s="249"/>
      <c r="H375" s="249"/>
      <c r="I375" s="249"/>
      <c r="J375" s="249"/>
      <c r="K375" s="276"/>
      <c r="L375" s="276"/>
      <c r="M375" s="326" t="s">
        <v>35</v>
      </c>
      <c r="N375" s="282">
        <f>IF($H$27=$G$482,0,N121)</f>
        <v>0</v>
      </c>
      <c r="O375" s="282">
        <f>IF($H$27=$G$482,0,O121)</f>
        <v>0</v>
      </c>
      <c r="P375" s="283">
        <f>IF($H$27=$G$482,0,P121)</f>
        <v>0</v>
      </c>
      <c r="Q375" s="283">
        <f>IF($H$27=$G$482,0,Q121)</f>
        <v>0</v>
      </c>
      <c r="R375" s="284">
        <f>IF($H$27=$G$482,0,R121)</f>
        <v>0</v>
      </c>
      <c r="S375" s="65"/>
      <c r="T375" s="5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</row>
    <row r="376" spans="1:32" ht="13.5" hidden="1" outlineLevel="2" thickBot="1" x14ac:dyDescent="0.25">
      <c r="A376" s="34"/>
      <c r="C376" s="66"/>
      <c r="D376" s="66"/>
      <c r="E376" s="281" t="str">
        <f t="shared" si="107"/>
        <v>Supporting Organization</v>
      </c>
      <c r="F376" s="249"/>
      <c r="G376" s="249"/>
      <c r="H376" s="249"/>
      <c r="I376" s="249"/>
      <c r="J376" s="249"/>
      <c r="K376" s="276"/>
      <c r="L376" s="276"/>
      <c r="M376" s="326" t="s">
        <v>35</v>
      </c>
      <c r="N376" s="282">
        <f>IF($H$27=$G$482,0,N137)</f>
        <v>0</v>
      </c>
      <c r="O376" s="282">
        <f>IF($H$27=$G$482,0,O137)</f>
        <v>0</v>
      </c>
      <c r="P376" s="283">
        <f>IF($H$27=$G$482,0,P137)</f>
        <v>0</v>
      </c>
      <c r="Q376" s="283">
        <f>IF($H$27=$G$482,0,Q137)</f>
        <v>0</v>
      </c>
      <c r="R376" s="284">
        <f>IF($H$27=$G$482,0,R137)</f>
        <v>0</v>
      </c>
      <c r="S376" s="65"/>
      <c r="T376" s="5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</row>
    <row r="377" spans="1:32" ht="13.5" hidden="1" outlineLevel="2" thickBot="1" x14ac:dyDescent="0.25">
      <c r="A377" s="34"/>
      <c r="C377" s="66"/>
      <c r="D377" s="66"/>
      <c r="E377" s="281" t="str">
        <f t="shared" si="107"/>
        <v>Other Fund Type 1</v>
      </c>
      <c r="F377" s="249"/>
      <c r="G377" s="249"/>
      <c r="H377" s="249"/>
      <c r="I377" s="249"/>
      <c r="J377" s="249"/>
      <c r="K377" s="276"/>
      <c r="L377" s="276"/>
      <c r="M377" s="326" t="s">
        <v>35</v>
      </c>
      <c r="N377" s="282">
        <f>IF($H$27=$G$482,0,N153)</f>
        <v>0</v>
      </c>
      <c r="O377" s="282">
        <f>IF($H$27=$G$482,0,O153)</f>
        <v>0</v>
      </c>
      <c r="P377" s="283">
        <f>IF($H$27=$G$482,0,P153)</f>
        <v>0</v>
      </c>
      <c r="Q377" s="283">
        <f>IF($H$27=$G$482,0,Q153)</f>
        <v>0</v>
      </c>
      <c r="R377" s="284">
        <f>IF($H$27=$G$482,0,R153)</f>
        <v>0</v>
      </c>
      <c r="S377" s="65"/>
      <c r="T377" s="5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</row>
    <row r="378" spans="1:32" ht="13.5" hidden="1" outlineLevel="2" thickBot="1" x14ac:dyDescent="0.25">
      <c r="A378" s="34"/>
      <c r="C378" s="66"/>
      <c r="D378" s="66"/>
      <c r="E378" s="281" t="str">
        <f t="shared" si="107"/>
        <v>Other Fund Type 2</v>
      </c>
      <c r="F378" s="249"/>
      <c r="G378" s="249"/>
      <c r="H378" s="249"/>
      <c r="I378" s="249"/>
      <c r="J378" s="249"/>
      <c r="K378" s="276"/>
      <c r="L378" s="276"/>
      <c r="M378" s="326" t="s">
        <v>35</v>
      </c>
      <c r="N378" s="282">
        <f>IF($H$27=$G$482,0,N169)</f>
        <v>0</v>
      </c>
      <c r="O378" s="282">
        <f>IF($H$27=$G$482,0,O169)</f>
        <v>0</v>
      </c>
      <c r="P378" s="283">
        <f>IF($H$27=$G$482,0,P169)</f>
        <v>0</v>
      </c>
      <c r="Q378" s="283">
        <f>IF($H$27=$G$482,0,Q169)</f>
        <v>0</v>
      </c>
      <c r="R378" s="284">
        <f>IF($H$27=$G$482,0,R169)</f>
        <v>0</v>
      </c>
      <c r="S378" s="65"/>
      <c r="T378" s="5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</row>
    <row r="379" spans="1:32" ht="13.5" hidden="1" outlineLevel="2" thickBot="1" x14ac:dyDescent="0.25">
      <c r="A379" s="34"/>
      <c r="C379" s="66"/>
      <c r="D379" s="66"/>
      <c r="E379" s="281" t="str">
        <f t="shared" si="107"/>
        <v>Other Fund Type 3</v>
      </c>
      <c r="F379" s="249"/>
      <c r="G379" s="249"/>
      <c r="H379" s="249"/>
      <c r="I379" s="249"/>
      <c r="J379" s="249"/>
      <c r="K379" s="276"/>
      <c r="L379" s="276"/>
      <c r="M379" s="326" t="s">
        <v>35</v>
      </c>
      <c r="N379" s="282">
        <f>IF($H$27=$G$482,0,N185)</f>
        <v>0</v>
      </c>
      <c r="O379" s="282">
        <f>IF($H$27=$G$482,0,O185)</f>
        <v>0</v>
      </c>
      <c r="P379" s="283">
        <f>IF($H$27=$G$482,0,P185)</f>
        <v>0</v>
      </c>
      <c r="Q379" s="283">
        <f>IF($H$27=$G$482,0,Q185)</f>
        <v>0</v>
      </c>
      <c r="R379" s="284">
        <f>IF($H$27=$G$482,0,R185)</f>
        <v>0</v>
      </c>
      <c r="S379" s="65"/>
      <c r="T379" s="5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</row>
    <row r="380" spans="1:32" ht="13.5" hidden="1" outlineLevel="1" thickBot="1" x14ac:dyDescent="0.25">
      <c r="A380" s="34"/>
      <c r="C380" s="66"/>
      <c r="D380" s="66"/>
      <c r="E380" s="85" t="s">
        <v>79</v>
      </c>
      <c r="F380" s="249"/>
      <c r="G380" s="249"/>
      <c r="H380" s="249"/>
      <c r="I380" s="249"/>
      <c r="J380" s="249"/>
      <c r="K380" s="276"/>
      <c r="L380" s="276"/>
      <c r="M380" s="327">
        <f>Step1_Historical!M66</f>
        <v>0</v>
      </c>
      <c r="N380" s="318">
        <f>SUM(N372:N379)</f>
        <v>0</v>
      </c>
      <c r="O380" s="318">
        <f>SUM(O372:O379)</f>
        <v>0</v>
      </c>
      <c r="P380" s="318">
        <f>SUM(P372:P379)</f>
        <v>0</v>
      </c>
      <c r="Q380" s="318">
        <f>SUM(Q372:Q379)</f>
        <v>0</v>
      </c>
      <c r="R380" s="320">
        <f>SUM(R372:R379)</f>
        <v>0</v>
      </c>
      <c r="S380" s="65"/>
      <c r="T380" s="5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</row>
    <row r="381" spans="1:32" ht="13.5" hidden="1" outlineLevel="1" thickBot="1" x14ac:dyDescent="0.25">
      <c r="A381" s="34"/>
      <c r="C381" s="66"/>
      <c r="D381" s="66"/>
      <c r="E381" s="235" t="s">
        <v>71</v>
      </c>
      <c r="F381" s="249"/>
      <c r="G381" s="249"/>
      <c r="H381" s="249"/>
      <c r="I381" s="249"/>
      <c r="J381" s="249"/>
      <c r="K381" s="276"/>
      <c r="L381" s="276"/>
      <c r="M381" s="321" t="s">
        <v>35</v>
      </c>
      <c r="N381" s="329" t="e">
        <f>(N380-M380)/M380</f>
        <v>#DIV/0!</v>
      </c>
      <c r="O381" s="329" t="e">
        <f>(O380-N380)/N380</f>
        <v>#DIV/0!</v>
      </c>
      <c r="P381" s="330" t="e">
        <f>(P380-O380)/O380</f>
        <v>#DIV/0!</v>
      </c>
      <c r="Q381" s="330" t="e">
        <f>(Q380-P380)/P380</f>
        <v>#DIV/0!</v>
      </c>
      <c r="R381" s="324" t="e">
        <f>(R380-Q380)/Q380</f>
        <v>#DIV/0!</v>
      </c>
      <c r="S381" s="65"/>
      <c r="T381" s="5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</row>
    <row r="382" spans="1:32" hidden="1" outlineLevel="1" x14ac:dyDescent="0.2">
      <c r="A382" s="34"/>
      <c r="C382" s="66"/>
      <c r="D382" s="66"/>
      <c r="E382" s="235" t="s">
        <v>73</v>
      </c>
      <c r="F382" s="249"/>
      <c r="G382" s="249"/>
      <c r="H382" s="249"/>
      <c r="I382" s="249"/>
      <c r="J382" s="249"/>
      <c r="K382" s="276"/>
      <c r="L382" s="276"/>
      <c r="M382" s="328" t="e">
        <f t="shared" ref="M382:R382" si="108">M380/M307</f>
        <v>#DIV/0!</v>
      </c>
      <c r="N382" s="329" t="e">
        <f t="shared" si="108"/>
        <v>#DIV/0!</v>
      </c>
      <c r="O382" s="329" t="e">
        <f t="shared" si="108"/>
        <v>#DIV/0!</v>
      </c>
      <c r="P382" s="330" t="e">
        <f t="shared" si="108"/>
        <v>#DIV/0!</v>
      </c>
      <c r="Q382" s="330" t="e">
        <f t="shared" si="108"/>
        <v>#DIV/0!</v>
      </c>
      <c r="R382" s="324" t="e">
        <f t="shared" si="108"/>
        <v>#DIV/0!</v>
      </c>
      <c r="S382" s="65"/>
      <c r="T382" s="5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</row>
    <row r="383" spans="1:32" ht="5.25" hidden="1" customHeight="1" outlineLevel="1" thickBot="1" x14ac:dyDescent="0.25">
      <c r="A383" s="34"/>
      <c r="C383" s="66"/>
      <c r="D383" s="67"/>
      <c r="E383" s="256"/>
      <c r="F383" s="236"/>
      <c r="G383" s="236"/>
      <c r="H383" s="236"/>
      <c r="I383" s="236"/>
      <c r="J383" s="236"/>
      <c r="K383" s="287"/>
      <c r="L383" s="287"/>
      <c r="M383" s="297"/>
      <c r="N383" s="297"/>
      <c r="O383" s="297"/>
      <c r="P383" s="297"/>
      <c r="Q383" s="297"/>
      <c r="R383" s="325"/>
      <c r="S383" s="65"/>
      <c r="T383" s="5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</row>
    <row r="384" spans="1:32" ht="13.5" hidden="1" outlineLevel="1" thickBot="1" x14ac:dyDescent="0.25">
      <c r="A384" s="34"/>
      <c r="C384" s="66"/>
      <c r="D384" s="249"/>
      <c r="E384" s="228"/>
      <c r="F384" s="249"/>
      <c r="G384" s="249"/>
      <c r="H384" s="249"/>
      <c r="I384" s="249"/>
      <c r="J384" s="249"/>
      <c r="K384" s="276"/>
      <c r="L384" s="276"/>
      <c r="M384" s="296"/>
      <c r="N384" s="296"/>
      <c r="O384" s="296"/>
      <c r="P384" s="296"/>
      <c r="Q384" s="296"/>
      <c r="R384" s="296"/>
      <c r="S384" s="65"/>
      <c r="T384" s="5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</row>
    <row r="385" spans="1:32" ht="15" hidden="1" outlineLevel="1" x14ac:dyDescent="0.2">
      <c r="A385" s="34"/>
      <c r="C385" s="66"/>
      <c r="D385" s="267" t="s">
        <v>51</v>
      </c>
      <c r="E385" s="239"/>
      <c r="F385" s="239"/>
      <c r="G385" s="239"/>
      <c r="H385" s="239"/>
      <c r="I385" s="239"/>
      <c r="J385" s="239"/>
      <c r="K385" s="268"/>
      <c r="L385" s="268"/>
      <c r="M385" s="241" t="str">
        <f t="shared" ref="M385:R385" si="109">M367</f>
        <v>Dec 31, 2013</v>
      </c>
      <c r="N385" s="241" t="str">
        <f t="shared" si="109"/>
        <v>Dec 31, 2014</v>
      </c>
      <c r="O385" s="241" t="str">
        <f t="shared" si="109"/>
        <v>Dec 31, 2015</v>
      </c>
      <c r="P385" s="241" t="str">
        <f t="shared" si="109"/>
        <v>Dec 31, 2016</v>
      </c>
      <c r="Q385" s="241" t="str">
        <f t="shared" si="109"/>
        <v>Dec 31, 2017</v>
      </c>
      <c r="R385" s="242" t="str">
        <f t="shared" si="109"/>
        <v>Dec 31, 2018</v>
      </c>
      <c r="S385" s="65"/>
      <c r="T385" s="5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</row>
    <row r="386" spans="1:32" ht="5.25" hidden="1" customHeight="1" outlineLevel="1" x14ac:dyDescent="0.2">
      <c r="A386" s="34"/>
      <c r="C386" s="66"/>
      <c r="D386" s="66"/>
      <c r="E386" s="249"/>
      <c r="F386" s="249"/>
      <c r="G386" s="249"/>
      <c r="H386" s="249"/>
      <c r="I386" s="249"/>
      <c r="J386" s="249"/>
      <c r="K386" s="249"/>
      <c r="L386" s="249"/>
      <c r="M386" s="249"/>
      <c r="N386" s="249"/>
      <c r="O386" s="249"/>
      <c r="P386" s="249"/>
      <c r="Q386" s="249"/>
      <c r="R386" s="65"/>
      <c r="S386" s="65"/>
      <c r="T386" s="5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</row>
    <row r="387" spans="1:32" ht="13.5" hidden="1" outlineLevel="2" thickBot="1" x14ac:dyDescent="0.25">
      <c r="A387" s="34"/>
      <c r="C387" s="66"/>
      <c r="D387" s="66"/>
      <c r="E387" s="364" t="str">
        <f t="shared" ref="E387:E397" si="110">E369</f>
        <v>DAF Category 1</v>
      </c>
      <c r="F387" s="249"/>
      <c r="G387" s="249"/>
      <c r="H387" s="249"/>
      <c r="I387" s="249"/>
      <c r="J387" s="249"/>
      <c r="K387" s="249"/>
      <c r="L387" s="249"/>
      <c r="M387" s="326" t="s">
        <v>35</v>
      </c>
      <c r="N387" s="331">
        <f>IF($H$28=$G$479,0,(N$28*$K$28*N36))</f>
        <v>0</v>
      </c>
      <c r="O387" s="331">
        <f>IF($H$28=$G$479,0,(O$28*$K$28*O36))</f>
        <v>0</v>
      </c>
      <c r="P387" s="332">
        <f>IF($H$28=$G$479,0,(P$28*$K$28*P36))</f>
        <v>0</v>
      </c>
      <c r="Q387" s="332">
        <f>IF($H$28=$G$479,0,(Q$28*$K$28*Q36))</f>
        <v>0</v>
      </c>
      <c r="R387" s="333">
        <f>IF($H$28=$G$479,0,(R$28*$K$28*R36))</f>
        <v>0</v>
      </c>
      <c r="S387" s="65"/>
      <c r="T387" s="5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</row>
    <row r="388" spans="1:32" ht="13.5" hidden="1" outlineLevel="2" thickBot="1" x14ac:dyDescent="0.25">
      <c r="A388" s="34"/>
      <c r="C388" s="66"/>
      <c r="D388" s="66"/>
      <c r="E388" s="364" t="str">
        <f t="shared" si="110"/>
        <v>DAF Category 2</v>
      </c>
      <c r="F388" s="249"/>
      <c r="G388" s="249"/>
      <c r="H388" s="249"/>
      <c r="I388" s="249"/>
      <c r="J388" s="249"/>
      <c r="K388" s="249"/>
      <c r="L388" s="249"/>
      <c r="M388" s="326" t="s">
        <v>35</v>
      </c>
      <c r="N388" s="331">
        <f>IF($H$28=$G$479,0,(N$28*$K$28*N52))</f>
        <v>0</v>
      </c>
      <c r="O388" s="331">
        <f>IF($H$28=$G$479,0,(O$28*$K$28*O52))</f>
        <v>0</v>
      </c>
      <c r="P388" s="332">
        <f>IF($H$28=$G$479,0,(P$28*$K$28*P52))</f>
        <v>0</v>
      </c>
      <c r="Q388" s="332">
        <f>IF($H$28=$G$479,0,(Q$28*$K$28*Q52))</f>
        <v>0</v>
      </c>
      <c r="R388" s="333">
        <f>IF($H$28=$G$479,0,(R$28*$K$28*R52))</f>
        <v>0</v>
      </c>
      <c r="S388" s="65"/>
      <c r="T388" s="5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</row>
    <row r="389" spans="1:32" ht="13.5" hidden="1" outlineLevel="2" thickBot="1" x14ac:dyDescent="0.25">
      <c r="A389" s="34"/>
      <c r="C389" s="66"/>
      <c r="D389" s="66"/>
      <c r="E389" s="364" t="str">
        <f t="shared" si="110"/>
        <v>DAF Category 3</v>
      </c>
      <c r="F389" s="249"/>
      <c r="G389" s="249"/>
      <c r="H389" s="249"/>
      <c r="I389" s="249"/>
      <c r="J389" s="249"/>
      <c r="K389" s="249"/>
      <c r="L389" s="249"/>
      <c r="M389" s="326" t="s">
        <v>35</v>
      </c>
      <c r="N389" s="331">
        <f>IF($H$28=$G$479,0,(N$28*$K$28*N68))</f>
        <v>0</v>
      </c>
      <c r="O389" s="331">
        <f>IF($H$28=$G$479,0,(O$28*$K$28*O68))</f>
        <v>0</v>
      </c>
      <c r="P389" s="332">
        <f>IF($H$28=$G$479,0,(P$28*$K$28*P68))</f>
        <v>0</v>
      </c>
      <c r="Q389" s="332">
        <f>IF($H$28=$G$479,0,(Q$28*$K$28*Q68))</f>
        <v>0</v>
      </c>
      <c r="R389" s="333">
        <f>IF($H$28=$G$479,0,(R$28*$K$28*R68))</f>
        <v>0</v>
      </c>
      <c r="S389" s="65"/>
      <c r="T389" s="5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</row>
    <row r="390" spans="1:32" ht="13.5" hidden="1" outlineLevel="2" thickBot="1" x14ac:dyDescent="0.25">
      <c r="A390" s="34"/>
      <c r="C390" s="66"/>
      <c r="D390" s="66"/>
      <c r="E390" s="281" t="str">
        <f t="shared" si="110"/>
        <v>Total Donor Advised Funds</v>
      </c>
      <c r="F390" s="249"/>
      <c r="G390" s="249"/>
      <c r="H390" s="249"/>
      <c r="I390" s="249"/>
      <c r="J390" s="249"/>
      <c r="K390" s="276"/>
      <c r="L390" s="276"/>
      <c r="M390" s="326" t="s">
        <v>35</v>
      </c>
      <c r="N390" s="331">
        <f>SUM(N387:N389)</f>
        <v>0</v>
      </c>
      <c r="O390" s="331">
        <f>SUM(O387:O389)</f>
        <v>0</v>
      </c>
      <c r="P390" s="332">
        <f>SUM(P387:P389)</f>
        <v>0</v>
      </c>
      <c r="Q390" s="332">
        <f>SUM(Q387:Q389)</f>
        <v>0</v>
      </c>
      <c r="R390" s="333">
        <f>SUM(R387:R389)</f>
        <v>0</v>
      </c>
      <c r="S390" s="65"/>
      <c r="T390" s="5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</row>
    <row r="391" spans="1:32" ht="13.5" hidden="1" outlineLevel="2" thickBot="1" x14ac:dyDescent="0.25">
      <c r="A391" s="34"/>
      <c r="C391" s="66"/>
      <c r="D391" s="66"/>
      <c r="E391" s="281" t="str">
        <f t="shared" si="110"/>
        <v>Scholarship</v>
      </c>
      <c r="F391" s="249"/>
      <c r="G391" s="249"/>
      <c r="H391" s="249"/>
      <c r="I391" s="249"/>
      <c r="J391" s="249"/>
      <c r="K391" s="276"/>
      <c r="L391" s="276"/>
      <c r="M391" s="326" t="s">
        <v>35</v>
      </c>
      <c r="N391" s="331">
        <f>IF($H$28=$G$479,0,(N$28*$K$28*N84))</f>
        <v>0</v>
      </c>
      <c r="O391" s="331">
        <f>IF($H$28=$G$479,0,(O$28*$K$28*O84))</f>
        <v>0</v>
      </c>
      <c r="P391" s="332">
        <f>IF($H$28=$G$479,0,(P$28*$K$28*P84))</f>
        <v>0</v>
      </c>
      <c r="Q391" s="332">
        <f>IF($H$28=$G$479,0,(Q$28*$K$28*Q84))</f>
        <v>0</v>
      </c>
      <c r="R391" s="333">
        <f>IF($H$28=$G$479,0,(R$28*$K$28*R84))</f>
        <v>0</v>
      </c>
      <c r="S391" s="65"/>
      <c r="T391" s="5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</row>
    <row r="392" spans="1:32" ht="13.5" hidden="1" outlineLevel="2" thickBot="1" x14ac:dyDescent="0.25">
      <c r="A392" s="34"/>
      <c r="C392" s="66"/>
      <c r="D392" s="66"/>
      <c r="E392" s="281" t="str">
        <f t="shared" si="110"/>
        <v>Unrestricted / FOI / Community Leadership</v>
      </c>
      <c r="F392" s="249"/>
      <c r="G392" s="249"/>
      <c r="H392" s="249"/>
      <c r="I392" s="249"/>
      <c r="J392" s="249"/>
      <c r="K392" s="276"/>
      <c r="L392" s="276"/>
      <c r="M392" s="326" t="s">
        <v>35</v>
      </c>
      <c r="N392" s="331">
        <f>IF($H$28=$G$479,0,(N$28*$K$28*N100))</f>
        <v>0</v>
      </c>
      <c r="O392" s="331">
        <f>IF($H$28=$G$479,0,(O$28*$K$28*O100))</f>
        <v>0</v>
      </c>
      <c r="P392" s="332">
        <f>IF($H$28=$G$479,0,(P$28*$K$28*P100))</f>
        <v>0</v>
      </c>
      <c r="Q392" s="332">
        <f>IF($H$28=$G$479,0,(Q$28*$K$28*Q100))</f>
        <v>0</v>
      </c>
      <c r="R392" s="333">
        <f>IF($H$28=$G$479,0,(R$28*$K$28*R100))</f>
        <v>0</v>
      </c>
      <c r="S392" s="65"/>
      <c r="T392" s="5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</row>
    <row r="393" spans="1:32" ht="13.5" hidden="1" outlineLevel="2" thickBot="1" x14ac:dyDescent="0.25">
      <c r="A393" s="34"/>
      <c r="C393" s="66"/>
      <c r="D393" s="66"/>
      <c r="E393" s="281" t="str">
        <f t="shared" si="110"/>
        <v>Designated / Agency</v>
      </c>
      <c r="F393" s="249"/>
      <c r="G393" s="249"/>
      <c r="H393" s="249"/>
      <c r="I393" s="249"/>
      <c r="J393" s="249"/>
      <c r="K393" s="276"/>
      <c r="L393" s="276"/>
      <c r="M393" s="326" t="s">
        <v>35</v>
      </c>
      <c r="N393" s="331">
        <f>IF($H$28=$G$479,0,(N$28*$K$28*N116))</f>
        <v>0</v>
      </c>
      <c r="O393" s="331">
        <f>IF($H$28=$G$479,0,(O$28*$K$28*O116))</f>
        <v>0</v>
      </c>
      <c r="P393" s="332">
        <f>IF($H$28=$G$479,0,(P$28*$K$28*P116))</f>
        <v>0</v>
      </c>
      <c r="Q393" s="332">
        <f>IF($H$28=$G$479,0,(Q$28*$K$28*Q116))</f>
        <v>0</v>
      </c>
      <c r="R393" s="333">
        <f>IF($H$28=$G$479,0,(R$28*$K$28*R116))</f>
        <v>0</v>
      </c>
      <c r="S393" s="65"/>
      <c r="T393" s="5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</row>
    <row r="394" spans="1:32" ht="13.5" hidden="1" outlineLevel="2" thickBot="1" x14ac:dyDescent="0.25">
      <c r="A394" s="34"/>
      <c r="C394" s="66"/>
      <c r="D394" s="66"/>
      <c r="E394" s="281" t="str">
        <f t="shared" si="110"/>
        <v>Supporting Organization</v>
      </c>
      <c r="F394" s="249"/>
      <c r="G394" s="249"/>
      <c r="H394" s="249"/>
      <c r="I394" s="249"/>
      <c r="J394" s="249"/>
      <c r="K394" s="276"/>
      <c r="L394" s="276"/>
      <c r="M394" s="326" t="s">
        <v>35</v>
      </c>
      <c r="N394" s="331">
        <f>IF($H$28=$G$479,0,(N$28*$K$28*N132))</f>
        <v>0</v>
      </c>
      <c r="O394" s="331">
        <f>IF($H$28=$G$479,0,(O$28*$K$28*O132))</f>
        <v>0</v>
      </c>
      <c r="P394" s="332">
        <f>IF($H$28=$G$479,0,(P$28*$K$28*P132))</f>
        <v>0</v>
      </c>
      <c r="Q394" s="332">
        <f>IF($H$28=$G$479,0,(Q$28*$K$28*Q132))</f>
        <v>0</v>
      </c>
      <c r="R394" s="333">
        <f>IF($H$28=$G$479,0,(R$28*$K$28*R132))</f>
        <v>0</v>
      </c>
      <c r="S394" s="65"/>
      <c r="T394" s="5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</row>
    <row r="395" spans="1:32" ht="13.5" hidden="1" outlineLevel="2" thickBot="1" x14ac:dyDescent="0.25">
      <c r="A395" s="34"/>
      <c r="C395" s="66"/>
      <c r="D395" s="66"/>
      <c r="E395" s="281" t="str">
        <f t="shared" si="110"/>
        <v>Other Fund Type 1</v>
      </c>
      <c r="F395" s="249"/>
      <c r="G395" s="249"/>
      <c r="H395" s="249"/>
      <c r="I395" s="249"/>
      <c r="J395" s="249"/>
      <c r="K395" s="276"/>
      <c r="L395" s="276"/>
      <c r="M395" s="326" t="s">
        <v>35</v>
      </c>
      <c r="N395" s="331">
        <f>IF($H$28=$G$479,0,(N$28*$K$28*N148))</f>
        <v>0</v>
      </c>
      <c r="O395" s="331">
        <f>IF($H$28=$G$479,0,(O$28*$K$28*O148))</f>
        <v>0</v>
      </c>
      <c r="P395" s="332">
        <f>IF($H$28=$G$479,0,(P$28*$K$28*P148))</f>
        <v>0</v>
      </c>
      <c r="Q395" s="332">
        <f>IF($H$28=$G$479,0,(Q$28*$K$28*Q148))</f>
        <v>0</v>
      </c>
      <c r="R395" s="333">
        <f>IF($H$28=$G$479,0,(R$28*$K$28*R148))</f>
        <v>0</v>
      </c>
      <c r="S395" s="65"/>
      <c r="T395" s="5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</row>
    <row r="396" spans="1:32" ht="13.5" hidden="1" outlineLevel="2" thickBot="1" x14ac:dyDescent="0.25">
      <c r="A396" s="34"/>
      <c r="C396" s="66"/>
      <c r="D396" s="66"/>
      <c r="E396" s="281" t="str">
        <f t="shared" si="110"/>
        <v>Other Fund Type 2</v>
      </c>
      <c r="F396" s="249"/>
      <c r="G396" s="249"/>
      <c r="H396" s="249"/>
      <c r="I396" s="249"/>
      <c r="J396" s="249"/>
      <c r="K396" s="276"/>
      <c r="L396" s="276"/>
      <c r="M396" s="326" t="s">
        <v>35</v>
      </c>
      <c r="N396" s="331">
        <f>IF($H$28=$G$479,0,(N$28*$K$28*N164))</f>
        <v>0</v>
      </c>
      <c r="O396" s="331">
        <f>IF($H$28=$G$479,0,(O$28*$K$28*O164))</f>
        <v>0</v>
      </c>
      <c r="P396" s="332">
        <f>IF($H$28=$G$479,0,(P$28*$K$28*P164))</f>
        <v>0</v>
      </c>
      <c r="Q396" s="332">
        <f>IF($H$28=$G$479,0,(Q$28*$K$28*Q164))</f>
        <v>0</v>
      </c>
      <c r="R396" s="333">
        <f>IF($H$28=$G$479,0,(R$28*$K$28*R164))</f>
        <v>0</v>
      </c>
      <c r="S396" s="65"/>
      <c r="T396" s="5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</row>
    <row r="397" spans="1:32" ht="13.5" hidden="1" outlineLevel="2" thickBot="1" x14ac:dyDescent="0.25">
      <c r="A397" s="34"/>
      <c r="C397" s="66"/>
      <c r="D397" s="66"/>
      <c r="E397" s="281" t="str">
        <f t="shared" si="110"/>
        <v>Other Fund Type 3</v>
      </c>
      <c r="F397" s="249"/>
      <c r="G397" s="249"/>
      <c r="H397" s="249"/>
      <c r="I397" s="249"/>
      <c r="J397" s="249"/>
      <c r="K397" s="276"/>
      <c r="L397" s="276"/>
      <c r="M397" s="326" t="s">
        <v>35</v>
      </c>
      <c r="N397" s="331">
        <f>IF($H$28=$G$479,0,(N$28*$K$28*N180))</f>
        <v>0</v>
      </c>
      <c r="O397" s="331">
        <f>IF($H$28=$G$479,0,(O$28*$K$28*O180))</f>
        <v>0</v>
      </c>
      <c r="P397" s="332">
        <f>IF($H$28=$G$479,0,(P$28*$K$28*P180))</f>
        <v>0</v>
      </c>
      <c r="Q397" s="332">
        <f>IF($H$28=$G$479,0,(Q$28*$K$28*Q180))</f>
        <v>0</v>
      </c>
      <c r="R397" s="333">
        <f>IF($H$28=$G$479,0,(R$28*$K$28*R180))</f>
        <v>0</v>
      </c>
      <c r="S397" s="65"/>
      <c r="T397" s="5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</row>
    <row r="398" spans="1:32" ht="13.5" hidden="1" outlineLevel="1" thickBot="1" x14ac:dyDescent="0.25">
      <c r="A398" s="34"/>
      <c r="C398" s="66"/>
      <c r="D398" s="66"/>
      <c r="E398" s="85" t="s">
        <v>77</v>
      </c>
      <c r="F398" s="249"/>
      <c r="G398" s="249"/>
      <c r="H398" s="249"/>
      <c r="I398" s="249"/>
      <c r="J398" s="249"/>
      <c r="K398" s="276"/>
      <c r="L398" s="276"/>
      <c r="M398" s="327">
        <f>Step1_Historical!M67</f>
        <v>0</v>
      </c>
      <c r="N398" s="318">
        <f>SUM(N390:N397)</f>
        <v>0</v>
      </c>
      <c r="O398" s="318">
        <f>SUM(O390:O397)</f>
        <v>0</v>
      </c>
      <c r="P398" s="319">
        <f>SUM(P390:P397)</f>
        <v>0</v>
      </c>
      <c r="Q398" s="319">
        <f>SUM(Q390:Q397)</f>
        <v>0</v>
      </c>
      <c r="R398" s="320">
        <f>SUM(R390:R397)</f>
        <v>0</v>
      </c>
      <c r="S398" s="65"/>
      <c r="T398" s="5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</row>
    <row r="399" spans="1:32" ht="13.5" hidden="1" outlineLevel="1" thickBot="1" x14ac:dyDescent="0.25">
      <c r="A399" s="34"/>
      <c r="C399" s="66"/>
      <c r="D399" s="66"/>
      <c r="E399" s="235" t="s">
        <v>71</v>
      </c>
      <c r="F399" s="249"/>
      <c r="G399" s="249"/>
      <c r="H399" s="249"/>
      <c r="I399" s="249"/>
      <c r="J399" s="249"/>
      <c r="K399" s="276"/>
      <c r="L399" s="276"/>
      <c r="M399" s="321" t="s">
        <v>35</v>
      </c>
      <c r="N399" s="329" t="e">
        <f>(N398-M398)/M398</f>
        <v>#DIV/0!</v>
      </c>
      <c r="O399" s="329" t="e">
        <f>(O398-N398)/N398</f>
        <v>#DIV/0!</v>
      </c>
      <c r="P399" s="330" t="e">
        <f>(P398-O398)/O398</f>
        <v>#DIV/0!</v>
      </c>
      <c r="Q399" s="330" t="e">
        <f>(Q398-P398)/P398</f>
        <v>#DIV/0!</v>
      </c>
      <c r="R399" s="324" t="e">
        <f>(R398-Q398)/Q398</f>
        <v>#DIV/0!</v>
      </c>
      <c r="S399" s="65"/>
      <c r="T399" s="5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</row>
    <row r="400" spans="1:32" hidden="1" outlineLevel="1" x14ac:dyDescent="0.2">
      <c r="A400" s="34"/>
      <c r="C400" s="66"/>
      <c r="D400" s="66"/>
      <c r="E400" s="235" t="s">
        <v>73</v>
      </c>
      <c r="F400" s="249"/>
      <c r="G400" s="249"/>
      <c r="H400" s="249"/>
      <c r="I400" s="249"/>
      <c r="J400" s="249"/>
      <c r="K400" s="276"/>
      <c r="L400" s="276"/>
      <c r="M400" s="328" t="e">
        <f t="shared" ref="M400:R400" si="111">M398/M307</f>
        <v>#DIV/0!</v>
      </c>
      <c r="N400" s="329" t="e">
        <f t="shared" si="111"/>
        <v>#DIV/0!</v>
      </c>
      <c r="O400" s="329" t="e">
        <f t="shared" si="111"/>
        <v>#DIV/0!</v>
      </c>
      <c r="P400" s="330" t="e">
        <f t="shared" si="111"/>
        <v>#DIV/0!</v>
      </c>
      <c r="Q400" s="330" t="e">
        <f t="shared" si="111"/>
        <v>#DIV/0!</v>
      </c>
      <c r="R400" s="324" t="e">
        <f t="shared" si="111"/>
        <v>#DIV/0!</v>
      </c>
      <c r="S400" s="65"/>
      <c r="T400" s="5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</row>
    <row r="401" spans="1:32" ht="5.25" hidden="1" customHeight="1" outlineLevel="1" thickBot="1" x14ac:dyDescent="0.25">
      <c r="A401" s="34"/>
      <c r="C401" s="66"/>
      <c r="D401" s="67"/>
      <c r="E401" s="256"/>
      <c r="F401" s="236"/>
      <c r="G401" s="236"/>
      <c r="H401" s="236"/>
      <c r="I401" s="236"/>
      <c r="J401" s="236"/>
      <c r="K401" s="287"/>
      <c r="L401" s="287"/>
      <c r="M401" s="297"/>
      <c r="N401" s="297"/>
      <c r="O401" s="297"/>
      <c r="P401" s="297"/>
      <c r="Q401" s="297"/>
      <c r="R401" s="325"/>
      <c r="S401" s="65"/>
      <c r="T401" s="5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</row>
    <row r="402" spans="1:32" ht="13.5" hidden="1" outlineLevel="1" thickBot="1" x14ac:dyDescent="0.25">
      <c r="A402" s="34"/>
      <c r="C402" s="66"/>
      <c r="D402" s="249"/>
      <c r="E402" s="228"/>
      <c r="F402" s="249"/>
      <c r="G402" s="249"/>
      <c r="H402" s="249"/>
      <c r="I402" s="249"/>
      <c r="J402" s="249"/>
      <c r="K402" s="276"/>
      <c r="L402" s="276"/>
      <c r="M402" s="296"/>
      <c r="N402" s="296"/>
      <c r="O402" s="296"/>
      <c r="P402" s="296"/>
      <c r="Q402" s="296"/>
      <c r="R402" s="296"/>
      <c r="S402" s="65"/>
      <c r="T402" s="5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</row>
    <row r="403" spans="1:32" ht="15" hidden="1" outlineLevel="1" x14ac:dyDescent="0.2">
      <c r="A403" s="34"/>
      <c r="C403" s="66"/>
      <c r="D403" s="267" t="s">
        <v>101</v>
      </c>
      <c r="E403" s="239"/>
      <c r="F403" s="239"/>
      <c r="G403" s="239"/>
      <c r="H403" s="239"/>
      <c r="I403" s="239"/>
      <c r="J403" s="239"/>
      <c r="K403" s="268"/>
      <c r="L403" s="268"/>
      <c r="M403" s="241" t="str">
        <f t="shared" ref="M403:R403" si="112">M385</f>
        <v>Dec 31, 2013</v>
      </c>
      <c r="N403" s="241" t="str">
        <f t="shared" si="112"/>
        <v>Dec 31, 2014</v>
      </c>
      <c r="O403" s="241" t="str">
        <f t="shared" si="112"/>
        <v>Dec 31, 2015</v>
      </c>
      <c r="P403" s="241" t="str">
        <f t="shared" si="112"/>
        <v>Dec 31, 2016</v>
      </c>
      <c r="Q403" s="241" t="str">
        <f t="shared" si="112"/>
        <v>Dec 31, 2017</v>
      </c>
      <c r="R403" s="242" t="str">
        <f t="shared" si="112"/>
        <v>Dec 31, 2018</v>
      </c>
      <c r="S403" s="65"/>
      <c r="T403" s="5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</row>
    <row r="404" spans="1:32" ht="5.25" hidden="1" customHeight="1" outlineLevel="1" x14ac:dyDescent="0.2">
      <c r="A404" s="34"/>
      <c r="C404" s="66"/>
      <c r="D404" s="334"/>
      <c r="E404" s="249"/>
      <c r="F404" s="249"/>
      <c r="G404" s="249"/>
      <c r="H404" s="249"/>
      <c r="I404" s="249"/>
      <c r="J404" s="249"/>
      <c r="K404" s="335"/>
      <c r="L404" s="335"/>
      <c r="M404" s="336"/>
      <c r="N404" s="336"/>
      <c r="O404" s="336"/>
      <c r="P404" s="336"/>
      <c r="Q404" s="336"/>
      <c r="R404" s="337"/>
      <c r="S404" s="65"/>
      <c r="T404" s="5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</row>
    <row r="405" spans="1:32" hidden="1" outlineLevel="1" x14ac:dyDescent="0.2">
      <c r="A405" s="34"/>
      <c r="C405" s="66"/>
      <c r="D405" s="66"/>
      <c r="E405" s="281" t="str">
        <f>D349</f>
        <v>Administrative Fees</v>
      </c>
      <c r="F405" s="249"/>
      <c r="G405" s="249"/>
      <c r="H405" s="249"/>
      <c r="I405" s="249"/>
      <c r="J405" s="249"/>
      <c r="K405" s="249"/>
      <c r="L405" s="249"/>
      <c r="M405" s="285">
        <f t="shared" ref="M405:R405" si="113">M362</f>
        <v>0</v>
      </c>
      <c r="N405" s="285">
        <f t="shared" si="113"/>
        <v>0</v>
      </c>
      <c r="O405" s="285">
        <f t="shared" si="113"/>
        <v>0</v>
      </c>
      <c r="P405" s="285">
        <f t="shared" si="113"/>
        <v>0</v>
      </c>
      <c r="Q405" s="285">
        <f t="shared" si="113"/>
        <v>0</v>
      </c>
      <c r="R405" s="338">
        <f t="shared" si="113"/>
        <v>0</v>
      </c>
      <c r="S405" s="65"/>
      <c r="T405" s="5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</row>
    <row r="406" spans="1:32" hidden="1" outlineLevel="1" x14ac:dyDescent="0.2">
      <c r="A406" s="34"/>
      <c r="C406" s="66"/>
      <c r="D406" s="66"/>
      <c r="E406" s="281" t="str">
        <f>D367</f>
        <v>Investment Fee Retained Revenue</v>
      </c>
      <c r="F406" s="249"/>
      <c r="G406" s="249"/>
      <c r="H406" s="249"/>
      <c r="I406" s="249"/>
      <c r="J406" s="249"/>
      <c r="K406" s="276"/>
      <c r="L406" s="276"/>
      <c r="M406" s="285">
        <f t="shared" ref="M406:R406" si="114">M380</f>
        <v>0</v>
      </c>
      <c r="N406" s="285">
        <f t="shared" si="114"/>
        <v>0</v>
      </c>
      <c r="O406" s="285">
        <f t="shared" si="114"/>
        <v>0</v>
      </c>
      <c r="P406" s="285">
        <f t="shared" si="114"/>
        <v>0</v>
      </c>
      <c r="Q406" s="285">
        <f t="shared" si="114"/>
        <v>0</v>
      </c>
      <c r="R406" s="338">
        <f t="shared" si="114"/>
        <v>0</v>
      </c>
      <c r="S406" s="65"/>
      <c r="T406" s="5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</row>
    <row r="407" spans="1:32" hidden="1" outlineLevel="1" x14ac:dyDescent="0.2">
      <c r="A407" s="34"/>
      <c r="C407" s="66"/>
      <c r="D407" s="66"/>
      <c r="E407" s="281" t="str">
        <f>D385</f>
        <v>Retained Interest</v>
      </c>
      <c r="F407" s="249"/>
      <c r="G407" s="249"/>
      <c r="H407" s="249"/>
      <c r="I407" s="249"/>
      <c r="J407" s="249"/>
      <c r="K407" s="276"/>
      <c r="L407" s="276"/>
      <c r="M407" s="285">
        <f t="shared" ref="M407:R407" si="115">M398</f>
        <v>0</v>
      </c>
      <c r="N407" s="285">
        <f t="shared" si="115"/>
        <v>0</v>
      </c>
      <c r="O407" s="285">
        <f t="shared" si="115"/>
        <v>0</v>
      </c>
      <c r="P407" s="285">
        <f t="shared" si="115"/>
        <v>0</v>
      </c>
      <c r="Q407" s="285">
        <f t="shared" si="115"/>
        <v>0</v>
      </c>
      <c r="R407" s="338">
        <f t="shared" si="115"/>
        <v>0</v>
      </c>
      <c r="S407" s="65"/>
      <c r="T407" s="5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</row>
    <row r="408" spans="1:32" hidden="1" outlineLevel="1" x14ac:dyDescent="0.2">
      <c r="A408" s="34"/>
      <c r="C408" s="66"/>
      <c r="D408" s="66"/>
      <c r="E408" s="228" t="s">
        <v>80</v>
      </c>
      <c r="F408" s="249"/>
      <c r="G408" s="249"/>
      <c r="H408" s="249"/>
      <c r="I408" s="249"/>
      <c r="J408" s="249"/>
      <c r="K408" s="276"/>
      <c r="L408" s="276"/>
      <c r="M408" s="296">
        <f t="shared" ref="M408:R408" si="116">SUM(M405:M407)</f>
        <v>0</v>
      </c>
      <c r="N408" s="296">
        <f t="shared" si="116"/>
        <v>0</v>
      </c>
      <c r="O408" s="296">
        <f t="shared" si="116"/>
        <v>0</v>
      </c>
      <c r="P408" s="296">
        <f t="shared" si="116"/>
        <v>0</v>
      </c>
      <c r="Q408" s="296">
        <f t="shared" si="116"/>
        <v>0</v>
      </c>
      <c r="R408" s="339">
        <f t="shared" si="116"/>
        <v>0</v>
      </c>
      <c r="S408" s="65"/>
      <c r="T408" s="5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</row>
    <row r="409" spans="1:32" ht="13.5" hidden="1" outlineLevel="1" thickBot="1" x14ac:dyDescent="0.25">
      <c r="A409" s="34"/>
      <c r="C409" s="66"/>
      <c r="D409" s="66"/>
      <c r="E409" s="235" t="s">
        <v>71</v>
      </c>
      <c r="F409" s="249"/>
      <c r="G409" s="249"/>
      <c r="H409" s="249"/>
      <c r="I409" s="249"/>
      <c r="J409" s="249"/>
      <c r="K409" s="276"/>
      <c r="L409" s="276"/>
      <c r="M409" s="453" t="s">
        <v>35</v>
      </c>
      <c r="N409" s="454" t="e">
        <f>(N408-M408)/M408</f>
        <v>#DIV/0!</v>
      </c>
      <c r="O409" s="454" t="e">
        <f>(O408-N408)/N408</f>
        <v>#DIV/0!</v>
      </c>
      <c r="P409" s="455" t="e">
        <f>(P408-O408)/O408</f>
        <v>#DIV/0!</v>
      </c>
      <c r="Q409" s="455" t="e">
        <f>(Q408-P408)/P408</f>
        <v>#DIV/0!</v>
      </c>
      <c r="R409" s="456" t="e">
        <f>(R408-Q408)/Q408</f>
        <v>#DIV/0!</v>
      </c>
      <c r="S409" s="65"/>
      <c r="T409" s="5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</row>
    <row r="410" spans="1:32" ht="13.5" hidden="1" outlineLevel="1" thickBot="1" x14ac:dyDescent="0.25">
      <c r="A410" s="34"/>
      <c r="C410" s="66"/>
      <c r="D410" s="67"/>
      <c r="E410" s="340" t="s">
        <v>73</v>
      </c>
      <c r="F410" s="236"/>
      <c r="G410" s="236"/>
      <c r="H410" s="236"/>
      <c r="I410" s="236"/>
      <c r="J410" s="236"/>
      <c r="K410" s="287"/>
      <c r="L410" s="287"/>
      <c r="M410" s="341" t="e">
        <f t="shared" ref="M410:R410" si="117">M408/M307</f>
        <v>#DIV/0!</v>
      </c>
      <c r="N410" s="342" t="e">
        <f t="shared" si="117"/>
        <v>#DIV/0!</v>
      </c>
      <c r="O410" s="342" t="e">
        <f t="shared" si="117"/>
        <v>#DIV/0!</v>
      </c>
      <c r="P410" s="343" t="e">
        <f t="shared" si="117"/>
        <v>#DIV/0!</v>
      </c>
      <c r="Q410" s="343" t="e">
        <f t="shared" si="117"/>
        <v>#DIV/0!</v>
      </c>
      <c r="R410" s="344" t="e">
        <f t="shared" si="117"/>
        <v>#DIV/0!</v>
      </c>
      <c r="S410" s="65"/>
      <c r="T410" s="5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</row>
    <row r="411" spans="1:32" ht="13.5" hidden="1" outlineLevel="1" thickBot="1" x14ac:dyDescent="0.25">
      <c r="A411" s="34"/>
      <c r="C411" s="66"/>
      <c r="D411" s="249"/>
      <c r="E411" s="235"/>
      <c r="F411" s="249"/>
      <c r="G411" s="249"/>
      <c r="H411" s="249"/>
      <c r="I411" s="249"/>
      <c r="J411" s="249"/>
      <c r="K411" s="276"/>
      <c r="L411" s="276"/>
      <c r="M411" s="368"/>
      <c r="N411" s="368"/>
      <c r="O411" s="368"/>
      <c r="P411" s="368"/>
      <c r="Q411" s="368"/>
      <c r="R411" s="369"/>
      <c r="S411" s="65"/>
      <c r="T411" s="5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</row>
    <row r="412" spans="1:32" ht="15" hidden="1" outlineLevel="1" x14ac:dyDescent="0.2">
      <c r="A412" s="34"/>
      <c r="C412" s="66"/>
      <c r="D412" s="267" t="s">
        <v>165</v>
      </c>
      <c r="E412" s="239"/>
      <c r="F412" s="239"/>
      <c r="G412" s="239"/>
      <c r="H412" s="239"/>
      <c r="I412" s="239"/>
      <c r="J412" s="239"/>
      <c r="K412" s="268"/>
      <c r="L412" s="268"/>
      <c r="M412" s="241" t="str">
        <f t="shared" ref="M412:R412" si="118">M403</f>
        <v>Dec 31, 2013</v>
      </c>
      <c r="N412" s="241" t="str">
        <f t="shared" si="118"/>
        <v>Dec 31, 2014</v>
      </c>
      <c r="O412" s="241" t="str">
        <f t="shared" si="118"/>
        <v>Dec 31, 2015</v>
      </c>
      <c r="P412" s="241" t="str">
        <f t="shared" si="118"/>
        <v>Dec 31, 2016</v>
      </c>
      <c r="Q412" s="241" t="str">
        <f t="shared" si="118"/>
        <v>Dec 31, 2017</v>
      </c>
      <c r="R412" s="242" t="str">
        <f t="shared" si="118"/>
        <v>Dec 31, 2018</v>
      </c>
      <c r="S412" s="65"/>
      <c r="T412" s="5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</row>
    <row r="413" spans="1:32" ht="5.25" hidden="1" customHeight="1" outlineLevel="1" x14ac:dyDescent="0.2">
      <c r="A413" s="34"/>
      <c r="C413" s="66"/>
      <c r="D413" s="334"/>
      <c r="E413" s="249"/>
      <c r="F413" s="249"/>
      <c r="G413" s="249"/>
      <c r="H413" s="249"/>
      <c r="I413" s="249"/>
      <c r="J413" s="249"/>
      <c r="K413" s="335"/>
      <c r="L413" s="335"/>
      <c r="M413" s="336"/>
      <c r="N413" s="336"/>
      <c r="O413" s="336"/>
      <c r="P413" s="336"/>
      <c r="Q413" s="336"/>
      <c r="R413" s="337"/>
      <c r="S413" s="65"/>
      <c r="T413" s="5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</row>
    <row r="414" spans="1:32" hidden="1" outlineLevel="1" x14ac:dyDescent="0.2">
      <c r="A414" s="34"/>
      <c r="C414" s="66"/>
      <c r="D414" s="66"/>
      <c r="E414" s="281" t="str">
        <f>Step1_Historical!E68</f>
        <v>Retained Returns from Operating / Admin Endowment</v>
      </c>
      <c r="F414" s="249"/>
      <c r="G414" s="249"/>
      <c r="H414" s="249"/>
      <c r="I414" s="249"/>
      <c r="J414" s="249"/>
      <c r="K414" s="249"/>
      <c r="L414" s="249"/>
      <c r="M414" s="285">
        <f>Step1_Historical!M68</f>
        <v>0</v>
      </c>
      <c r="N414" s="285">
        <f>IF(N198=$N$479,0,N197*N202)</f>
        <v>0</v>
      </c>
      <c r="O414" s="285">
        <f>IF(O198=$N$479,0,O197*O202)</f>
        <v>0</v>
      </c>
      <c r="P414" s="285">
        <f>IF(P198=$N$479,0,P197*P202)</f>
        <v>0</v>
      </c>
      <c r="Q414" s="285">
        <f>IF(Q198=$N$479,0,Q197*Q202)</f>
        <v>0</v>
      </c>
      <c r="R414" s="338">
        <f>IF(R198=$N$479,0,R197*R202)</f>
        <v>0</v>
      </c>
      <c r="S414" s="65"/>
      <c r="T414" s="5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</row>
    <row r="415" spans="1:32" hidden="1" outlineLevel="1" x14ac:dyDescent="0.2">
      <c r="A415" s="34"/>
      <c r="C415" s="66"/>
      <c r="D415" s="66"/>
      <c r="E415" s="281" t="str">
        <f>Step1_Historical!E69</f>
        <v>Principal Distribution from Operating / Admin Endowment</v>
      </c>
      <c r="F415" s="249"/>
      <c r="G415" s="249"/>
      <c r="H415" s="249"/>
      <c r="I415" s="249"/>
      <c r="J415" s="249"/>
      <c r="K415" s="276"/>
      <c r="L415" s="276"/>
      <c r="M415" s="285">
        <f>Step1_Historical!M69</f>
        <v>0</v>
      </c>
      <c r="N415" s="285">
        <f>N205</f>
        <v>0</v>
      </c>
      <c r="O415" s="285">
        <f>O205</f>
        <v>0</v>
      </c>
      <c r="P415" s="285">
        <f>P205</f>
        <v>0</v>
      </c>
      <c r="Q415" s="285">
        <f>Q205</f>
        <v>0</v>
      </c>
      <c r="R415" s="338">
        <f>R205</f>
        <v>0</v>
      </c>
      <c r="S415" s="65"/>
      <c r="T415" s="5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</row>
    <row r="416" spans="1:32" hidden="1" outlineLevel="1" x14ac:dyDescent="0.2">
      <c r="A416" s="34"/>
      <c r="C416" s="66"/>
      <c r="D416" s="66"/>
      <c r="E416" s="281" t="str">
        <f>Step1_Historical!E70</f>
        <v>Retained Returns from Operating / Admin Reserve</v>
      </c>
      <c r="F416" s="249"/>
      <c r="G416" s="249"/>
      <c r="H416" s="249"/>
      <c r="I416" s="249"/>
      <c r="J416" s="249"/>
      <c r="K416" s="276"/>
      <c r="L416" s="276"/>
      <c r="M416" s="285">
        <f>Step1_Historical!M70</f>
        <v>0</v>
      </c>
      <c r="N416" s="285">
        <f>IF(N212=$N$479,0,N211*N214)</f>
        <v>0</v>
      </c>
      <c r="O416" s="285">
        <f>IF(O212=$N$479,0,O211*O214)</f>
        <v>0</v>
      </c>
      <c r="P416" s="285">
        <f>IF(P212=$N$479,0,P211*P214)</f>
        <v>0</v>
      </c>
      <c r="Q416" s="285">
        <f>IF(Q212=$N$479,0,Q211*Q214)</f>
        <v>0</v>
      </c>
      <c r="R416" s="338">
        <f>IF(R212=$N$479,0,R211*R214)</f>
        <v>0</v>
      </c>
      <c r="S416" s="65"/>
      <c r="T416" s="5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</row>
    <row r="417" spans="1:32" hidden="1" outlineLevel="1" x14ac:dyDescent="0.2">
      <c r="A417" s="34"/>
      <c r="C417" s="66"/>
      <c r="D417" s="66"/>
      <c r="E417" s="228" t="s">
        <v>165</v>
      </c>
      <c r="F417" s="249"/>
      <c r="G417" s="249"/>
      <c r="H417" s="249"/>
      <c r="I417" s="249"/>
      <c r="J417" s="249"/>
      <c r="K417" s="276"/>
      <c r="L417" s="276"/>
      <c r="M417" s="296">
        <f t="shared" ref="M417:R417" si="119">SUM(M414:M416)</f>
        <v>0</v>
      </c>
      <c r="N417" s="296">
        <f t="shared" si="119"/>
        <v>0</v>
      </c>
      <c r="O417" s="296">
        <f t="shared" si="119"/>
        <v>0</v>
      </c>
      <c r="P417" s="296">
        <f t="shared" si="119"/>
        <v>0</v>
      </c>
      <c r="Q417" s="296">
        <f t="shared" si="119"/>
        <v>0</v>
      </c>
      <c r="R417" s="339">
        <f t="shared" si="119"/>
        <v>0</v>
      </c>
      <c r="S417" s="65"/>
      <c r="T417" s="5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</row>
    <row r="418" spans="1:32" ht="13.5" hidden="1" outlineLevel="1" thickBot="1" x14ac:dyDescent="0.25">
      <c r="A418" s="34"/>
      <c r="C418" s="66"/>
      <c r="D418" s="66"/>
      <c r="E418" s="235" t="s">
        <v>71</v>
      </c>
      <c r="F418" s="249"/>
      <c r="G418" s="249"/>
      <c r="H418" s="249"/>
      <c r="I418" s="249"/>
      <c r="J418" s="249"/>
      <c r="K418" s="276"/>
      <c r="L418" s="276"/>
      <c r="M418" s="453" t="s">
        <v>35</v>
      </c>
      <c r="N418" s="454" t="e">
        <f>(N417-M417)/M417</f>
        <v>#DIV/0!</v>
      </c>
      <c r="O418" s="454" t="e">
        <f>(O417-N417)/N417</f>
        <v>#DIV/0!</v>
      </c>
      <c r="P418" s="455" t="e">
        <f>(P417-O417)/O417</f>
        <v>#DIV/0!</v>
      </c>
      <c r="Q418" s="455" t="e">
        <f>(Q417-P417)/P417</f>
        <v>#DIV/0!</v>
      </c>
      <c r="R418" s="456" t="e">
        <f>(R417-Q417)/Q417</f>
        <v>#DIV/0!</v>
      </c>
      <c r="S418" s="65"/>
      <c r="T418" s="5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</row>
    <row r="419" spans="1:32" ht="13.5" hidden="1" outlineLevel="1" thickBot="1" x14ac:dyDescent="0.25">
      <c r="A419" s="34"/>
      <c r="C419" s="67"/>
      <c r="D419" s="67"/>
      <c r="E419" s="340" t="s">
        <v>73</v>
      </c>
      <c r="F419" s="236"/>
      <c r="G419" s="236"/>
      <c r="H419" s="236"/>
      <c r="I419" s="236"/>
      <c r="J419" s="236"/>
      <c r="K419" s="287"/>
      <c r="L419" s="287"/>
      <c r="M419" s="341" t="e">
        <f t="shared" ref="M419:R419" si="120">M417/M307</f>
        <v>#DIV/0!</v>
      </c>
      <c r="N419" s="342" t="e">
        <f t="shared" si="120"/>
        <v>#DIV/0!</v>
      </c>
      <c r="O419" s="342" t="e">
        <f t="shared" si="120"/>
        <v>#DIV/0!</v>
      </c>
      <c r="P419" s="343" t="e">
        <f t="shared" si="120"/>
        <v>#DIV/0!</v>
      </c>
      <c r="Q419" s="343" t="e">
        <f t="shared" si="120"/>
        <v>#DIV/0!</v>
      </c>
      <c r="R419" s="344" t="e">
        <f t="shared" si="120"/>
        <v>#DIV/0!</v>
      </c>
      <c r="S419" s="237"/>
      <c r="T419" s="5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</row>
    <row r="420" spans="1:32" collapsed="1" x14ac:dyDescent="0.2">
      <c r="A420" s="34"/>
      <c r="T420" s="5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</row>
    <row r="421" spans="1:32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</row>
    <row r="422" spans="1:32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</row>
    <row r="423" spans="1:32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</row>
    <row r="424" spans="1:32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</row>
    <row r="425" spans="1:32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</row>
    <row r="426" spans="1:32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</row>
    <row r="427" spans="1:32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</row>
    <row r="428" spans="1:32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</row>
    <row r="429" spans="1:32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</row>
    <row r="430" spans="1:32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</row>
    <row r="431" spans="1:32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</row>
    <row r="432" spans="1:32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</row>
    <row r="433" spans="1:32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</row>
    <row r="434" spans="1:32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</row>
    <row r="435" spans="1:32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</row>
    <row r="436" spans="1:32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</row>
    <row r="437" spans="1:32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</row>
    <row r="438" spans="1:32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</row>
    <row r="439" spans="1:32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</row>
    <row r="440" spans="1:32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</row>
    <row r="441" spans="1:32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</row>
    <row r="442" spans="1:32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</row>
    <row r="443" spans="1:32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</row>
    <row r="444" spans="1:32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</row>
    <row r="445" spans="1:32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</row>
    <row r="446" spans="1:32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</row>
    <row r="447" spans="1:32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</row>
    <row r="448" spans="1:32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</row>
    <row r="449" spans="1:32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</row>
    <row r="450" spans="1:32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</row>
    <row r="451" spans="1:32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</row>
    <row r="452" spans="1:32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</row>
    <row r="453" spans="1:32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</row>
    <row r="454" spans="1:32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</row>
    <row r="455" spans="1:32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</row>
    <row r="456" spans="1:32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</row>
    <row r="457" spans="1:32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</row>
    <row r="458" spans="1:32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</row>
    <row r="459" spans="1:32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</row>
    <row r="460" spans="1:32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</row>
    <row r="461" spans="1:32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</row>
    <row r="462" spans="1:32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</row>
    <row r="463" spans="1:32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</row>
    <row r="464" spans="1:32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</row>
    <row r="465" spans="1:32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</row>
    <row r="466" spans="1:32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</row>
    <row r="467" spans="1:32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</row>
    <row r="468" spans="1:32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</row>
    <row r="469" spans="1:32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</row>
    <row r="470" spans="1:32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</row>
    <row r="471" spans="1:32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</row>
    <row r="472" spans="1:32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</row>
    <row r="473" spans="1:32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</row>
    <row r="474" spans="1:32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</row>
    <row r="475" spans="1:32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</row>
    <row r="476" spans="1:32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</row>
    <row r="477" spans="1:32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</row>
    <row r="478" spans="1:32" x14ac:dyDescent="0.2">
      <c r="A478" s="34"/>
      <c r="G478" s="345" t="s">
        <v>39</v>
      </c>
      <c r="H478" s="345"/>
      <c r="I478" s="345"/>
      <c r="J478" s="345" t="s">
        <v>41</v>
      </c>
      <c r="K478" s="345"/>
      <c r="L478" s="345"/>
      <c r="N478" s="35" t="str">
        <f>G478</f>
        <v>Retain as revenue</v>
      </c>
      <c r="T478" s="5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</row>
    <row r="479" spans="1:32" x14ac:dyDescent="0.2">
      <c r="A479" s="34"/>
      <c r="G479" s="345" t="s">
        <v>40</v>
      </c>
      <c r="H479" s="345"/>
      <c r="I479" s="345"/>
      <c r="J479" s="345" t="s">
        <v>42</v>
      </c>
      <c r="K479" s="345"/>
      <c r="L479" s="345"/>
      <c r="N479" s="35" t="str">
        <f>G479</f>
        <v>Reinvest in fund</v>
      </c>
      <c r="T479" s="5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</row>
    <row r="480" spans="1:32" x14ac:dyDescent="0.2">
      <c r="A480" s="34"/>
      <c r="G480" s="345"/>
      <c r="H480" s="345"/>
      <c r="I480" s="345"/>
      <c r="J480" s="345" t="s">
        <v>43</v>
      </c>
      <c r="K480" s="345"/>
      <c r="L480" s="345"/>
      <c r="T480" s="5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</row>
    <row r="481" spans="1:32" x14ac:dyDescent="0.2">
      <c r="A481" s="34"/>
      <c r="G481" s="345" t="s">
        <v>39</v>
      </c>
      <c r="H481" s="345"/>
      <c r="I481" s="345"/>
      <c r="J481" s="345" t="s">
        <v>44</v>
      </c>
      <c r="K481" s="345"/>
      <c r="L481" s="345"/>
      <c r="T481" s="5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</row>
    <row r="482" spans="1:32" x14ac:dyDescent="0.2">
      <c r="A482" s="34"/>
      <c r="G482" s="345" t="s">
        <v>54</v>
      </c>
      <c r="H482" s="345"/>
      <c r="I482" s="345"/>
      <c r="J482" s="345" t="s">
        <v>45</v>
      </c>
      <c r="K482" s="345"/>
      <c r="L482" s="345"/>
      <c r="T482" s="5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</row>
    <row r="483" spans="1:32" x14ac:dyDescent="0.2">
      <c r="A483" s="34"/>
      <c r="T483" s="5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</row>
    <row r="484" spans="1:32" x14ac:dyDescent="0.2">
      <c r="A484" s="34"/>
      <c r="G484" s="346"/>
      <c r="T484" s="5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</row>
    <row r="485" spans="1:32" x14ac:dyDescent="0.2">
      <c r="A485" s="34"/>
      <c r="G485" s="347"/>
      <c r="T485" s="5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</row>
    <row r="486" spans="1:32" x14ac:dyDescent="0.2">
      <c r="A486" s="34"/>
      <c r="T486" s="5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</row>
    <row r="487" spans="1:32" x14ac:dyDescent="0.2">
      <c r="A487" s="34"/>
      <c r="T487" s="5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</row>
    <row r="488" spans="1:32" x14ac:dyDescent="0.2">
      <c r="A488" s="34"/>
      <c r="T488" s="5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</row>
    <row r="489" spans="1:32" x14ac:dyDescent="0.2">
      <c r="A489" s="34"/>
      <c r="T489" s="5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</row>
    <row r="490" spans="1:32" x14ac:dyDescent="0.2">
      <c r="A490" s="34"/>
      <c r="T490" s="5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</row>
    <row r="491" spans="1:32" x14ac:dyDescent="0.2">
      <c r="A491" s="34"/>
      <c r="T491" s="5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</row>
    <row r="492" spans="1:32" x14ac:dyDescent="0.2">
      <c r="A492" s="34"/>
      <c r="T492" s="5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</row>
    <row r="493" spans="1:32" x14ac:dyDescent="0.2">
      <c r="A493" s="34"/>
      <c r="T493" s="5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</row>
    <row r="494" spans="1:32" x14ac:dyDescent="0.2">
      <c r="A494" s="34"/>
      <c r="T494" s="5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</row>
    <row r="495" spans="1:32" x14ac:dyDescent="0.2">
      <c r="A495" s="34"/>
      <c r="T495" s="5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</row>
    <row r="496" spans="1:32" x14ac:dyDescent="0.2">
      <c r="A496" s="34"/>
      <c r="T496" s="5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</row>
    <row r="497" spans="1:32" x14ac:dyDescent="0.2">
      <c r="A497" s="34"/>
      <c r="D497" s="348" t="s">
        <v>150</v>
      </c>
      <c r="T497" s="5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</row>
    <row r="498" spans="1:32" x14ac:dyDescent="0.2">
      <c r="A498" s="34"/>
      <c r="D498" s="348"/>
      <c r="T498" s="5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</row>
    <row r="499" spans="1:32" x14ac:dyDescent="0.2">
      <c r="A499" s="34"/>
      <c r="F499" s="349" t="str">
        <f>Step1_Historical!I24</f>
        <v>2009</v>
      </c>
      <c r="G499" s="512" t="str">
        <f>Step1_Historical!J24</f>
        <v>2010</v>
      </c>
      <c r="H499" s="512"/>
      <c r="I499" s="512" t="str">
        <f>Step1_Historical!K24</f>
        <v>2011</v>
      </c>
      <c r="J499" s="513"/>
      <c r="K499" s="512" t="str">
        <f>Step1_Historical!L24</f>
        <v>2012</v>
      </c>
      <c r="L499" s="512"/>
      <c r="M499" s="349">
        <f>K499+1</f>
        <v>2013</v>
      </c>
      <c r="N499" s="349">
        <f>M499+1</f>
        <v>2014</v>
      </c>
      <c r="O499" s="349">
        <f>N499+1</f>
        <v>2015</v>
      </c>
      <c r="P499" s="349">
        <f>O499+1</f>
        <v>2016</v>
      </c>
      <c r="Q499" s="349">
        <f>P499+1</f>
        <v>2017</v>
      </c>
      <c r="R499" s="349">
        <f>Q499+1</f>
        <v>2018</v>
      </c>
      <c r="T499" s="5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</row>
    <row r="500" spans="1:32" x14ac:dyDescent="0.2">
      <c r="A500" s="34"/>
      <c r="F500" s="350">
        <f>Step1_Historical!I27</f>
        <v>0</v>
      </c>
      <c r="G500" s="510">
        <f>Step1_Historical!J27</f>
        <v>0</v>
      </c>
      <c r="H500" s="510"/>
      <c r="I500" s="510">
        <f>Step1_Historical!K27</f>
        <v>0</v>
      </c>
      <c r="J500" s="511"/>
      <c r="K500" s="510">
        <f>Step1_Historical!L27</f>
        <v>0</v>
      </c>
      <c r="L500" s="510"/>
      <c r="M500" s="351">
        <f>Step1_Historical!M27</f>
        <v>0</v>
      </c>
      <c r="N500" s="352">
        <f>N44</f>
        <v>0</v>
      </c>
      <c r="O500" s="352">
        <f>O44</f>
        <v>0</v>
      </c>
      <c r="P500" s="352">
        <f>P44</f>
        <v>0</v>
      </c>
      <c r="Q500" s="352">
        <f>Q44</f>
        <v>0</v>
      </c>
      <c r="R500" s="352">
        <f>R44</f>
        <v>0</v>
      </c>
      <c r="T500" s="5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</row>
    <row r="501" spans="1:32" x14ac:dyDescent="0.2">
      <c r="A501" s="34"/>
      <c r="D501" s="353" t="str">
        <f>D30</f>
        <v>DAF: DAF Category 1</v>
      </c>
      <c r="E501" s="354"/>
      <c r="F501" s="355"/>
      <c r="G501" s="355"/>
      <c r="H501" s="355"/>
      <c r="I501" s="355"/>
      <c r="J501" s="356"/>
      <c r="K501" s="355"/>
      <c r="L501" s="355"/>
      <c r="M501" s="355"/>
      <c r="N501" s="357"/>
      <c r="O501" s="357"/>
      <c r="P501" s="357"/>
      <c r="Q501" s="357"/>
      <c r="R501" s="357"/>
      <c r="S501" s="354"/>
      <c r="T501" s="354"/>
      <c r="U501" s="39"/>
      <c r="V501" s="39"/>
      <c r="W501" s="39"/>
      <c r="X501" s="34"/>
      <c r="Y501" s="34"/>
      <c r="Z501" s="34"/>
      <c r="AA501" s="34"/>
      <c r="AB501" s="34"/>
      <c r="AC501" s="34"/>
      <c r="AD501" s="34"/>
      <c r="AE501" s="34"/>
      <c r="AF501" s="34"/>
    </row>
    <row r="502" spans="1:32" x14ac:dyDescent="0.2">
      <c r="A502" s="34"/>
      <c r="D502" s="35" t="str">
        <f t="shared" ref="D502:D507" si="121">J478</f>
        <v>No rolling avg</v>
      </c>
      <c r="F502" s="358"/>
      <c r="G502" s="358"/>
      <c r="H502" s="358"/>
      <c r="I502" s="358"/>
      <c r="J502" s="358"/>
      <c r="K502" s="358"/>
      <c r="L502" s="358"/>
      <c r="M502" s="358"/>
      <c r="N502" s="359">
        <f>M500</f>
        <v>0</v>
      </c>
      <c r="O502" s="359">
        <f>N500</f>
        <v>0</v>
      </c>
      <c r="P502" s="359">
        <f>O500</f>
        <v>0</v>
      </c>
      <c r="Q502" s="359">
        <f>P500</f>
        <v>0</v>
      </c>
      <c r="R502" s="359">
        <f>Q500</f>
        <v>0</v>
      </c>
      <c r="T502" s="5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</row>
    <row r="503" spans="1:32" x14ac:dyDescent="0.2">
      <c r="A503" s="34"/>
      <c r="D503" s="35" t="str">
        <f t="shared" si="121"/>
        <v>2-yr rolling avg</v>
      </c>
      <c r="F503" s="358"/>
      <c r="G503" s="358"/>
      <c r="H503" s="358"/>
      <c r="I503" s="358"/>
      <c r="J503" s="358"/>
      <c r="K503" s="358"/>
      <c r="L503" s="358"/>
      <c r="M503" s="358"/>
      <c r="N503" s="359">
        <f>AVERAGE(K500:M500)</f>
        <v>0</v>
      </c>
      <c r="O503" s="359">
        <f>AVERAGE(M500:N500)</f>
        <v>0</v>
      </c>
      <c r="P503" s="359">
        <f>AVERAGE(N500:O500)</f>
        <v>0</v>
      </c>
      <c r="Q503" s="359">
        <f>AVERAGE(O500:P500)</f>
        <v>0</v>
      </c>
      <c r="R503" s="359">
        <f>AVERAGE(P500:Q500)</f>
        <v>0</v>
      </c>
      <c r="T503" s="5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</row>
    <row r="504" spans="1:32" x14ac:dyDescent="0.2">
      <c r="A504" s="34"/>
      <c r="D504" s="35" t="str">
        <f t="shared" si="121"/>
        <v>3-yr rolling avg</v>
      </c>
      <c r="F504" s="358"/>
      <c r="G504" s="358"/>
      <c r="H504" s="358"/>
      <c r="I504" s="358"/>
      <c r="J504" s="358"/>
      <c r="K504" s="358"/>
      <c r="L504" s="358"/>
      <c r="M504" s="358"/>
      <c r="N504" s="359">
        <f>AVERAGE(I500:M500)</f>
        <v>0</v>
      </c>
      <c r="O504" s="359">
        <f>AVERAGE(K500:N500)</f>
        <v>0</v>
      </c>
      <c r="P504" s="359">
        <f>AVERAGE(M500:O500)</f>
        <v>0</v>
      </c>
      <c r="Q504" s="359">
        <f>AVERAGE(N500:P500)</f>
        <v>0</v>
      </c>
      <c r="R504" s="359">
        <f>AVERAGE(O500:Q500)</f>
        <v>0</v>
      </c>
      <c r="T504" s="5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</row>
    <row r="505" spans="1:32" x14ac:dyDescent="0.2">
      <c r="A505" s="34"/>
      <c r="D505" s="35" t="str">
        <f t="shared" si="121"/>
        <v>4-yr rolling avg</v>
      </c>
      <c r="F505" s="358"/>
      <c r="G505" s="358"/>
      <c r="H505" s="358"/>
      <c r="I505" s="358"/>
      <c r="J505" s="358"/>
      <c r="K505" s="358"/>
      <c r="L505" s="358"/>
      <c r="M505" s="358"/>
      <c r="N505" s="359">
        <f>AVERAGE(G500:M500)</f>
        <v>0</v>
      </c>
      <c r="O505" s="359">
        <f>AVERAGE(I500:N500)</f>
        <v>0</v>
      </c>
      <c r="P505" s="359">
        <f>AVERAGE(K500:O500)</f>
        <v>0</v>
      </c>
      <c r="Q505" s="359">
        <f>AVERAGE(M500:P500)</f>
        <v>0</v>
      </c>
      <c r="R505" s="359">
        <f>AVERAGE(N500:Q500)</f>
        <v>0</v>
      </c>
      <c r="T505" s="5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</row>
    <row r="506" spans="1:32" x14ac:dyDescent="0.2">
      <c r="A506" s="34"/>
      <c r="D506" s="35" t="str">
        <f t="shared" si="121"/>
        <v>5-yr rolling avg</v>
      </c>
      <c r="F506" s="358"/>
      <c r="G506" s="358"/>
      <c r="H506" s="358"/>
      <c r="I506" s="358"/>
      <c r="J506" s="358"/>
      <c r="K506" s="358"/>
      <c r="L506" s="358"/>
      <c r="M506" s="358"/>
      <c r="N506" s="359">
        <f>AVERAGE(F500:M500)</f>
        <v>0</v>
      </c>
      <c r="O506" s="359">
        <f>AVERAGE(G500:N500)</f>
        <v>0</v>
      </c>
      <c r="P506" s="359">
        <f>AVERAGE(I500:O500)</f>
        <v>0</v>
      </c>
      <c r="Q506" s="359">
        <f>AVERAGE(K500:P500)</f>
        <v>0</v>
      </c>
      <c r="R506" s="359">
        <f>AVERAGE(M500:Q500)</f>
        <v>0</v>
      </c>
      <c r="T506" s="5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</row>
    <row r="507" spans="1:32" x14ac:dyDescent="0.2">
      <c r="A507" s="34"/>
      <c r="D507" s="35">
        <f t="shared" si="121"/>
        <v>0</v>
      </c>
      <c r="T507" s="5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</row>
    <row r="508" spans="1:32" x14ac:dyDescent="0.2">
      <c r="A508" s="34"/>
      <c r="T508" s="5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</row>
    <row r="509" spans="1:32" x14ac:dyDescent="0.2">
      <c r="A509" s="34"/>
      <c r="F509" s="349" t="str">
        <f>F499</f>
        <v>2009</v>
      </c>
      <c r="G509" s="512" t="str">
        <f t="shared" ref="G509:R509" si="122">G499</f>
        <v>2010</v>
      </c>
      <c r="H509" s="512"/>
      <c r="I509" s="512" t="str">
        <f t="shared" si="122"/>
        <v>2011</v>
      </c>
      <c r="J509" s="513"/>
      <c r="K509" s="512" t="str">
        <f t="shared" si="122"/>
        <v>2012</v>
      </c>
      <c r="L509" s="512"/>
      <c r="M509" s="349">
        <f t="shared" si="122"/>
        <v>2013</v>
      </c>
      <c r="N509" s="349">
        <f t="shared" si="122"/>
        <v>2014</v>
      </c>
      <c r="O509" s="349">
        <f t="shared" si="122"/>
        <v>2015</v>
      </c>
      <c r="P509" s="349">
        <f t="shared" si="122"/>
        <v>2016</v>
      </c>
      <c r="Q509" s="349">
        <f t="shared" si="122"/>
        <v>2017</v>
      </c>
      <c r="R509" s="349">
        <f t="shared" si="122"/>
        <v>2018</v>
      </c>
      <c r="T509" s="5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</row>
    <row r="510" spans="1:32" x14ac:dyDescent="0.2">
      <c r="A510" s="34"/>
      <c r="F510" s="350">
        <f>Step1_Historical!I28</f>
        <v>0</v>
      </c>
      <c r="G510" s="510">
        <f>Step1_Historical!J28</f>
        <v>0</v>
      </c>
      <c r="H510" s="510"/>
      <c r="I510" s="510">
        <f>Step1_Historical!K28</f>
        <v>0</v>
      </c>
      <c r="J510" s="511"/>
      <c r="K510" s="510">
        <f>Step1_Historical!L28</f>
        <v>0</v>
      </c>
      <c r="L510" s="510"/>
      <c r="M510" s="351">
        <f>Step1_Historical!M28</f>
        <v>0</v>
      </c>
      <c r="N510" s="352">
        <f>N60</f>
        <v>0</v>
      </c>
      <c r="O510" s="352">
        <f>O60</f>
        <v>0</v>
      </c>
      <c r="P510" s="352">
        <f>P60</f>
        <v>0</v>
      </c>
      <c r="Q510" s="352">
        <f>Q60</f>
        <v>0</v>
      </c>
      <c r="R510" s="352">
        <f>R60</f>
        <v>0</v>
      </c>
      <c r="T510" s="5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</row>
    <row r="511" spans="1:32" x14ac:dyDescent="0.2">
      <c r="A511" s="34"/>
      <c r="D511" s="353" t="str">
        <f>D46</f>
        <v>DAF: DAF Category 2</v>
      </c>
      <c r="E511" s="354"/>
      <c r="F511" s="355"/>
      <c r="G511" s="355"/>
      <c r="H511" s="355"/>
      <c r="I511" s="355"/>
      <c r="J511" s="356"/>
      <c r="K511" s="355"/>
      <c r="L511" s="355"/>
      <c r="M511" s="355"/>
      <c r="N511" s="357"/>
      <c r="O511" s="357"/>
      <c r="P511" s="357"/>
      <c r="Q511" s="357"/>
      <c r="R511" s="357"/>
      <c r="T511" s="5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</row>
    <row r="512" spans="1:32" x14ac:dyDescent="0.2">
      <c r="A512" s="34"/>
      <c r="D512" s="35" t="str">
        <f>D502</f>
        <v>No rolling avg</v>
      </c>
      <c r="F512" s="358"/>
      <c r="G512" s="358"/>
      <c r="H512" s="358"/>
      <c r="I512" s="358"/>
      <c r="J512" s="358"/>
      <c r="K512" s="358"/>
      <c r="L512" s="358"/>
      <c r="M512" s="358"/>
      <c r="N512" s="359">
        <f>M510</f>
        <v>0</v>
      </c>
      <c r="O512" s="359">
        <f>N510</f>
        <v>0</v>
      </c>
      <c r="P512" s="359">
        <f>O510</f>
        <v>0</v>
      </c>
      <c r="Q512" s="359">
        <f>P510</f>
        <v>0</v>
      </c>
      <c r="R512" s="359">
        <f>Q510</f>
        <v>0</v>
      </c>
      <c r="T512" s="5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</row>
    <row r="513" spans="1:32" x14ac:dyDescent="0.2">
      <c r="A513" s="34"/>
      <c r="D513" s="35" t="str">
        <f>D503</f>
        <v>2-yr rolling avg</v>
      </c>
      <c r="F513" s="358"/>
      <c r="G513" s="358"/>
      <c r="H513" s="358"/>
      <c r="I513" s="358"/>
      <c r="J513" s="358"/>
      <c r="K513" s="358"/>
      <c r="L513" s="358"/>
      <c r="M513" s="358"/>
      <c r="N513" s="359">
        <f>AVERAGE(K510:M510)</f>
        <v>0</v>
      </c>
      <c r="O513" s="359">
        <f>AVERAGE(M510:N510)</f>
        <v>0</v>
      </c>
      <c r="P513" s="359">
        <f>AVERAGE(N510:O510)</f>
        <v>0</v>
      </c>
      <c r="Q513" s="359">
        <f>AVERAGE(O510:P510)</f>
        <v>0</v>
      </c>
      <c r="R513" s="359">
        <f>AVERAGE(P510:Q510)</f>
        <v>0</v>
      </c>
      <c r="T513" s="5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</row>
    <row r="514" spans="1:32" x14ac:dyDescent="0.2">
      <c r="A514" s="34"/>
      <c r="D514" s="35" t="str">
        <f>D504</f>
        <v>3-yr rolling avg</v>
      </c>
      <c r="F514" s="358"/>
      <c r="G514" s="358"/>
      <c r="H514" s="358"/>
      <c r="I514" s="358"/>
      <c r="J514" s="358"/>
      <c r="K514" s="358"/>
      <c r="L514" s="358"/>
      <c r="M514" s="358"/>
      <c r="N514" s="359">
        <f>AVERAGE(I510:M510)</f>
        <v>0</v>
      </c>
      <c r="O514" s="359">
        <f>AVERAGE(K510:N510)</f>
        <v>0</v>
      </c>
      <c r="P514" s="359">
        <f>AVERAGE(M510:O510)</f>
        <v>0</v>
      </c>
      <c r="Q514" s="359">
        <f>AVERAGE(N510:P510)</f>
        <v>0</v>
      </c>
      <c r="R514" s="359">
        <f>AVERAGE(O510:Q510)</f>
        <v>0</v>
      </c>
      <c r="T514" s="5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</row>
    <row r="515" spans="1:32" x14ac:dyDescent="0.2">
      <c r="A515" s="34"/>
      <c r="D515" s="35" t="str">
        <f>D505</f>
        <v>4-yr rolling avg</v>
      </c>
      <c r="F515" s="358"/>
      <c r="G515" s="358"/>
      <c r="H515" s="358"/>
      <c r="I515" s="358"/>
      <c r="J515" s="358"/>
      <c r="K515" s="358"/>
      <c r="L515" s="358"/>
      <c r="M515" s="358"/>
      <c r="N515" s="359">
        <f>AVERAGE(G510:M510)</f>
        <v>0</v>
      </c>
      <c r="O515" s="359">
        <f>AVERAGE(I510:N510)</f>
        <v>0</v>
      </c>
      <c r="P515" s="359">
        <f>AVERAGE(K510:O510)</f>
        <v>0</v>
      </c>
      <c r="Q515" s="359">
        <f>AVERAGE(M510:P510)</f>
        <v>0</v>
      </c>
      <c r="R515" s="359">
        <f>AVERAGE(N510:Q510)</f>
        <v>0</v>
      </c>
      <c r="T515" s="5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</row>
    <row r="516" spans="1:32" x14ac:dyDescent="0.2">
      <c r="A516" s="34"/>
      <c r="D516" s="35" t="str">
        <f>D506</f>
        <v>5-yr rolling avg</v>
      </c>
      <c r="F516" s="358"/>
      <c r="G516" s="358"/>
      <c r="H516" s="358"/>
      <c r="I516" s="358"/>
      <c r="J516" s="358"/>
      <c r="K516" s="358"/>
      <c r="L516" s="358"/>
      <c r="M516" s="358"/>
      <c r="N516" s="359">
        <f>AVERAGE(F510:M510)</f>
        <v>0</v>
      </c>
      <c r="O516" s="359">
        <f>AVERAGE(G510:N510)</f>
        <v>0</v>
      </c>
      <c r="P516" s="359">
        <f>AVERAGE(I510:O510)</f>
        <v>0</v>
      </c>
      <c r="Q516" s="359">
        <f>AVERAGE(K510:P510)</f>
        <v>0</v>
      </c>
      <c r="R516" s="359">
        <f>AVERAGE(M510:Q510)</f>
        <v>0</v>
      </c>
      <c r="T516" s="5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</row>
    <row r="517" spans="1:32" x14ac:dyDescent="0.2">
      <c r="A517" s="34"/>
      <c r="T517" s="5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</row>
    <row r="518" spans="1:32" x14ac:dyDescent="0.2">
      <c r="A518" s="34"/>
      <c r="T518" s="5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</row>
    <row r="519" spans="1:32" x14ac:dyDescent="0.2">
      <c r="A519" s="34"/>
      <c r="F519" s="349" t="str">
        <f>F509</f>
        <v>2009</v>
      </c>
      <c r="G519" s="512" t="str">
        <f>G509</f>
        <v>2010</v>
      </c>
      <c r="H519" s="512"/>
      <c r="I519" s="512" t="str">
        <f>I509</f>
        <v>2011</v>
      </c>
      <c r="J519" s="513"/>
      <c r="K519" s="512" t="str">
        <f>K509</f>
        <v>2012</v>
      </c>
      <c r="L519" s="512"/>
      <c r="M519" s="349">
        <f t="shared" ref="M519:R519" si="123">M509</f>
        <v>2013</v>
      </c>
      <c r="N519" s="349">
        <f t="shared" si="123"/>
        <v>2014</v>
      </c>
      <c r="O519" s="349">
        <f t="shared" si="123"/>
        <v>2015</v>
      </c>
      <c r="P519" s="349">
        <f t="shared" si="123"/>
        <v>2016</v>
      </c>
      <c r="Q519" s="349">
        <f t="shared" si="123"/>
        <v>2017</v>
      </c>
      <c r="R519" s="349">
        <f t="shared" si="123"/>
        <v>2018</v>
      </c>
      <c r="T519" s="5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</row>
    <row r="520" spans="1:32" x14ac:dyDescent="0.2">
      <c r="A520" s="34"/>
      <c r="F520" s="350">
        <f>Step1_Historical!I29</f>
        <v>0</v>
      </c>
      <c r="G520" s="510">
        <f>Step1_Historical!J29</f>
        <v>0</v>
      </c>
      <c r="H520" s="510"/>
      <c r="I520" s="510">
        <f>Step1_Historical!K29</f>
        <v>0</v>
      </c>
      <c r="J520" s="511"/>
      <c r="K520" s="510">
        <f>Step1_Historical!L29</f>
        <v>0</v>
      </c>
      <c r="L520" s="510"/>
      <c r="M520" s="351">
        <f>Step1_Historical!M29</f>
        <v>0</v>
      </c>
      <c r="N520" s="352">
        <f>N76</f>
        <v>0</v>
      </c>
      <c r="O520" s="352">
        <f>O76</f>
        <v>0</v>
      </c>
      <c r="P520" s="352">
        <f>P76</f>
        <v>0</v>
      </c>
      <c r="Q520" s="352">
        <f>Q76</f>
        <v>0</v>
      </c>
      <c r="R520" s="352">
        <f>R76</f>
        <v>0</v>
      </c>
      <c r="T520" s="5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</row>
    <row r="521" spans="1:32" x14ac:dyDescent="0.2">
      <c r="A521" s="34"/>
      <c r="D521" s="353" t="str">
        <f>D62</f>
        <v>DAF: DAF Category 3</v>
      </c>
      <c r="E521" s="354"/>
      <c r="F521" s="355"/>
      <c r="G521" s="355"/>
      <c r="H521" s="355"/>
      <c r="I521" s="355"/>
      <c r="J521" s="356"/>
      <c r="K521" s="355"/>
      <c r="L521" s="355"/>
      <c r="M521" s="355"/>
      <c r="N521" s="357"/>
      <c r="O521" s="357"/>
      <c r="P521" s="357"/>
      <c r="Q521" s="357"/>
      <c r="R521" s="357"/>
      <c r="T521" s="5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</row>
    <row r="522" spans="1:32" x14ac:dyDescent="0.2">
      <c r="A522" s="34"/>
      <c r="D522" s="35" t="str">
        <f>D512</f>
        <v>No rolling avg</v>
      </c>
      <c r="F522" s="358"/>
      <c r="G522" s="358"/>
      <c r="H522" s="358"/>
      <c r="I522" s="358"/>
      <c r="J522" s="358"/>
      <c r="K522" s="358"/>
      <c r="L522" s="358"/>
      <c r="M522" s="358"/>
      <c r="N522" s="359">
        <f>M520</f>
        <v>0</v>
      </c>
      <c r="O522" s="359">
        <f>N520</f>
        <v>0</v>
      </c>
      <c r="P522" s="359">
        <f>O520</f>
        <v>0</v>
      </c>
      <c r="Q522" s="359">
        <f>P520</f>
        <v>0</v>
      </c>
      <c r="R522" s="359">
        <f>Q520</f>
        <v>0</v>
      </c>
      <c r="T522" s="5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</row>
    <row r="523" spans="1:32" x14ac:dyDescent="0.2">
      <c r="A523" s="34"/>
      <c r="D523" s="35" t="str">
        <f>D513</f>
        <v>2-yr rolling avg</v>
      </c>
      <c r="F523" s="358"/>
      <c r="G523" s="358"/>
      <c r="H523" s="358"/>
      <c r="I523" s="358"/>
      <c r="J523" s="358"/>
      <c r="K523" s="358"/>
      <c r="L523" s="358"/>
      <c r="M523" s="358"/>
      <c r="N523" s="359">
        <f>AVERAGE(K520:M520)</f>
        <v>0</v>
      </c>
      <c r="O523" s="359">
        <f>AVERAGE(M520:N520)</f>
        <v>0</v>
      </c>
      <c r="P523" s="359">
        <f>AVERAGE(N520:O520)</f>
        <v>0</v>
      </c>
      <c r="Q523" s="359">
        <f>AVERAGE(O520:P520)</f>
        <v>0</v>
      </c>
      <c r="R523" s="359">
        <f>AVERAGE(P520:Q520)</f>
        <v>0</v>
      </c>
      <c r="T523" s="5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</row>
    <row r="524" spans="1:32" x14ac:dyDescent="0.2">
      <c r="A524" s="34"/>
      <c r="D524" s="35" t="str">
        <f>D514</f>
        <v>3-yr rolling avg</v>
      </c>
      <c r="F524" s="358"/>
      <c r="G524" s="358"/>
      <c r="H524" s="358"/>
      <c r="I524" s="358"/>
      <c r="J524" s="358"/>
      <c r="K524" s="358"/>
      <c r="L524" s="358"/>
      <c r="M524" s="358"/>
      <c r="N524" s="359">
        <f>AVERAGE(I520:M520)</f>
        <v>0</v>
      </c>
      <c r="O524" s="359">
        <f>AVERAGE(K520:N520)</f>
        <v>0</v>
      </c>
      <c r="P524" s="359">
        <f>AVERAGE(M520:O520)</f>
        <v>0</v>
      </c>
      <c r="Q524" s="359">
        <f>AVERAGE(N520:P520)</f>
        <v>0</v>
      </c>
      <c r="R524" s="359">
        <f>AVERAGE(O520:Q520)</f>
        <v>0</v>
      </c>
      <c r="T524" s="5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</row>
    <row r="525" spans="1:32" x14ac:dyDescent="0.2">
      <c r="A525" s="34"/>
      <c r="D525" s="35" t="str">
        <f>D515</f>
        <v>4-yr rolling avg</v>
      </c>
      <c r="F525" s="358"/>
      <c r="G525" s="358"/>
      <c r="H525" s="358"/>
      <c r="I525" s="358"/>
      <c r="J525" s="358"/>
      <c r="K525" s="358"/>
      <c r="L525" s="358"/>
      <c r="M525" s="358"/>
      <c r="N525" s="359">
        <f>AVERAGE(G520:M520)</f>
        <v>0</v>
      </c>
      <c r="O525" s="359">
        <f>AVERAGE(I520:N520)</f>
        <v>0</v>
      </c>
      <c r="P525" s="359">
        <f>AVERAGE(K520:O520)</f>
        <v>0</v>
      </c>
      <c r="Q525" s="359">
        <f>AVERAGE(M520:P520)</f>
        <v>0</v>
      </c>
      <c r="R525" s="359">
        <f>AVERAGE(N520:Q520)</f>
        <v>0</v>
      </c>
      <c r="T525" s="5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</row>
    <row r="526" spans="1:32" x14ac:dyDescent="0.2">
      <c r="A526" s="34"/>
      <c r="D526" s="35" t="str">
        <f>D516</f>
        <v>5-yr rolling avg</v>
      </c>
      <c r="F526" s="358"/>
      <c r="G526" s="358"/>
      <c r="H526" s="358"/>
      <c r="I526" s="358"/>
      <c r="J526" s="358"/>
      <c r="K526" s="358"/>
      <c r="L526" s="358"/>
      <c r="M526" s="358"/>
      <c r="N526" s="359">
        <f>AVERAGE(F520:M520)</f>
        <v>0</v>
      </c>
      <c r="O526" s="359">
        <f>AVERAGE(G520:N520)</f>
        <v>0</v>
      </c>
      <c r="P526" s="359">
        <f>AVERAGE(I520:O520)</f>
        <v>0</v>
      </c>
      <c r="Q526" s="359">
        <f>AVERAGE(K520:P520)</f>
        <v>0</v>
      </c>
      <c r="R526" s="359">
        <f>AVERAGE(M520:Q520)</f>
        <v>0</v>
      </c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</row>
    <row r="527" spans="1:32" x14ac:dyDescent="0.2">
      <c r="A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</row>
    <row r="528" spans="1:32" x14ac:dyDescent="0.2">
      <c r="A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</row>
    <row r="529" spans="1:32" x14ac:dyDescent="0.2">
      <c r="A529" s="34"/>
      <c r="F529" s="349" t="str">
        <f>F519</f>
        <v>2009</v>
      </c>
      <c r="G529" s="512" t="str">
        <f>G519</f>
        <v>2010</v>
      </c>
      <c r="H529" s="512"/>
      <c r="I529" s="512" t="str">
        <f>I519</f>
        <v>2011</v>
      </c>
      <c r="J529" s="513"/>
      <c r="K529" s="512" t="str">
        <f>K519</f>
        <v>2012</v>
      </c>
      <c r="L529" s="512"/>
      <c r="M529" s="349">
        <f t="shared" ref="M529:R529" si="124">M519</f>
        <v>2013</v>
      </c>
      <c r="N529" s="349">
        <f t="shared" si="124"/>
        <v>2014</v>
      </c>
      <c r="O529" s="349">
        <f t="shared" si="124"/>
        <v>2015</v>
      </c>
      <c r="P529" s="349">
        <f t="shared" si="124"/>
        <v>2016</v>
      </c>
      <c r="Q529" s="349">
        <f t="shared" si="124"/>
        <v>2017</v>
      </c>
      <c r="R529" s="349">
        <f t="shared" si="124"/>
        <v>2018</v>
      </c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</row>
    <row r="530" spans="1:32" x14ac:dyDescent="0.2">
      <c r="A530" s="34"/>
      <c r="F530" s="350">
        <f>Step1_Historical!I31</f>
        <v>0</v>
      </c>
      <c r="G530" s="510">
        <f>Step1_Historical!J31</f>
        <v>0</v>
      </c>
      <c r="H530" s="510"/>
      <c r="I530" s="510">
        <f>Step1_Historical!K31</f>
        <v>0</v>
      </c>
      <c r="J530" s="511"/>
      <c r="K530" s="510">
        <f>Step1_Historical!L31</f>
        <v>0</v>
      </c>
      <c r="L530" s="510"/>
      <c r="M530" s="351">
        <f>Step1_Historical!M31</f>
        <v>0</v>
      </c>
      <c r="N530" s="352">
        <f>N92</f>
        <v>0</v>
      </c>
      <c r="O530" s="352">
        <f>O92</f>
        <v>0</v>
      </c>
      <c r="P530" s="352">
        <f>P92</f>
        <v>0</v>
      </c>
      <c r="Q530" s="352">
        <f>Q92</f>
        <v>0</v>
      </c>
      <c r="R530" s="352">
        <f>R92</f>
        <v>0</v>
      </c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</row>
    <row r="531" spans="1:32" x14ac:dyDescent="0.2">
      <c r="A531" s="34"/>
      <c r="D531" s="353" t="str">
        <f>Step1_Historical!D31</f>
        <v>Scholarship</v>
      </c>
      <c r="E531" s="354"/>
      <c r="F531" s="355"/>
      <c r="G531" s="355"/>
      <c r="H531" s="355"/>
      <c r="I531" s="355"/>
      <c r="J531" s="356"/>
      <c r="K531" s="355"/>
      <c r="L531" s="355"/>
      <c r="M531" s="355"/>
      <c r="N531" s="357"/>
      <c r="O531" s="357"/>
      <c r="P531" s="357"/>
      <c r="Q531" s="357"/>
      <c r="R531" s="357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</row>
    <row r="532" spans="1:32" x14ac:dyDescent="0.2">
      <c r="A532" s="34"/>
      <c r="D532" s="35" t="str">
        <f>D522</f>
        <v>No rolling avg</v>
      </c>
      <c r="F532" s="358"/>
      <c r="G532" s="358"/>
      <c r="H532" s="358"/>
      <c r="I532" s="358"/>
      <c r="J532" s="358"/>
      <c r="K532" s="358"/>
      <c r="L532" s="358"/>
      <c r="M532" s="358"/>
      <c r="N532" s="359">
        <f>M530</f>
        <v>0</v>
      </c>
      <c r="O532" s="359">
        <f>N530</f>
        <v>0</v>
      </c>
      <c r="P532" s="359">
        <f>O530</f>
        <v>0</v>
      </c>
      <c r="Q532" s="359">
        <f>P530</f>
        <v>0</v>
      </c>
      <c r="R532" s="359">
        <f>Q530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</row>
    <row r="533" spans="1:32" x14ac:dyDescent="0.2">
      <c r="A533" s="34"/>
      <c r="D533" s="35" t="str">
        <f>D523</f>
        <v>2-yr rolling avg</v>
      </c>
      <c r="F533" s="358"/>
      <c r="G533" s="358"/>
      <c r="H533" s="358"/>
      <c r="I533" s="358"/>
      <c r="J533" s="358"/>
      <c r="K533" s="358"/>
      <c r="L533" s="358"/>
      <c r="M533" s="358"/>
      <c r="N533" s="359">
        <f>AVERAGE(K530:M530)</f>
        <v>0</v>
      </c>
      <c r="O533" s="359">
        <f>AVERAGE(M530:N530)</f>
        <v>0</v>
      </c>
      <c r="P533" s="359">
        <f>AVERAGE(N530:O530)</f>
        <v>0</v>
      </c>
      <c r="Q533" s="359">
        <f>AVERAGE(O530:P530)</f>
        <v>0</v>
      </c>
      <c r="R533" s="359">
        <f>AVERAGE(P530:Q530)</f>
        <v>0</v>
      </c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</row>
    <row r="534" spans="1:32" x14ac:dyDescent="0.2">
      <c r="A534" s="34"/>
      <c r="D534" s="35" t="str">
        <f>D524</f>
        <v>3-yr rolling avg</v>
      </c>
      <c r="F534" s="358"/>
      <c r="G534" s="358"/>
      <c r="H534" s="358"/>
      <c r="I534" s="358"/>
      <c r="J534" s="358"/>
      <c r="K534" s="358"/>
      <c r="L534" s="358"/>
      <c r="M534" s="358"/>
      <c r="N534" s="359">
        <f>AVERAGE(I530:M530)</f>
        <v>0</v>
      </c>
      <c r="O534" s="359">
        <f>AVERAGE(K530:N530)</f>
        <v>0</v>
      </c>
      <c r="P534" s="359">
        <f>AVERAGE(M530:O530)</f>
        <v>0</v>
      </c>
      <c r="Q534" s="359">
        <f>AVERAGE(N530:P530)</f>
        <v>0</v>
      </c>
      <c r="R534" s="359">
        <f>AVERAGE(O530:Q530)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</row>
    <row r="535" spans="1:32" x14ac:dyDescent="0.2">
      <c r="A535" s="34"/>
      <c r="D535" s="35" t="str">
        <f>D525</f>
        <v>4-yr rolling avg</v>
      </c>
      <c r="F535" s="358"/>
      <c r="G535" s="358"/>
      <c r="H535" s="358"/>
      <c r="I535" s="358"/>
      <c r="J535" s="358"/>
      <c r="K535" s="358"/>
      <c r="L535" s="358"/>
      <c r="M535" s="358"/>
      <c r="N535" s="359">
        <f>AVERAGE(G530:M530)</f>
        <v>0</v>
      </c>
      <c r="O535" s="359">
        <f>AVERAGE(I530:N530)</f>
        <v>0</v>
      </c>
      <c r="P535" s="359">
        <f>AVERAGE(K530:O530)</f>
        <v>0</v>
      </c>
      <c r="Q535" s="359">
        <f>AVERAGE(M530:P530)</f>
        <v>0</v>
      </c>
      <c r="R535" s="359">
        <f>AVERAGE(N530:Q530)</f>
        <v>0</v>
      </c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</row>
    <row r="536" spans="1:32" x14ac:dyDescent="0.2">
      <c r="A536" s="34"/>
      <c r="D536" s="35" t="str">
        <f>D526</f>
        <v>5-yr rolling avg</v>
      </c>
      <c r="F536" s="358"/>
      <c r="G536" s="358"/>
      <c r="H536" s="358"/>
      <c r="I536" s="358"/>
      <c r="J536" s="358"/>
      <c r="K536" s="358"/>
      <c r="L536" s="358"/>
      <c r="M536" s="358"/>
      <c r="N536" s="359">
        <f>AVERAGE(F530:M530)</f>
        <v>0</v>
      </c>
      <c r="O536" s="359">
        <f>AVERAGE(G530:N530)</f>
        <v>0</v>
      </c>
      <c r="P536" s="359">
        <f>AVERAGE(I530:O530)</f>
        <v>0</v>
      </c>
      <c r="Q536" s="359">
        <f>AVERAGE(K530:P530)</f>
        <v>0</v>
      </c>
      <c r="R536" s="359">
        <f>AVERAGE(M530:Q530)</f>
        <v>0</v>
      </c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</row>
    <row r="537" spans="1:32" x14ac:dyDescent="0.2">
      <c r="A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</row>
    <row r="538" spans="1:32" x14ac:dyDescent="0.2">
      <c r="A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</row>
    <row r="539" spans="1:32" x14ac:dyDescent="0.2">
      <c r="A539" s="34"/>
      <c r="F539" s="349" t="str">
        <f>F529</f>
        <v>2009</v>
      </c>
      <c r="G539" s="512" t="str">
        <f>G529</f>
        <v>2010</v>
      </c>
      <c r="H539" s="512"/>
      <c r="I539" s="512" t="str">
        <f>I529</f>
        <v>2011</v>
      </c>
      <c r="J539" s="513"/>
      <c r="K539" s="512" t="str">
        <f>K529</f>
        <v>2012</v>
      </c>
      <c r="L539" s="512"/>
      <c r="M539" s="349">
        <f t="shared" ref="M539:R539" si="125">M529</f>
        <v>2013</v>
      </c>
      <c r="N539" s="349">
        <f t="shared" si="125"/>
        <v>2014</v>
      </c>
      <c r="O539" s="349">
        <f t="shared" si="125"/>
        <v>2015</v>
      </c>
      <c r="P539" s="349">
        <f t="shared" si="125"/>
        <v>2016</v>
      </c>
      <c r="Q539" s="349">
        <f t="shared" si="125"/>
        <v>2017</v>
      </c>
      <c r="R539" s="349">
        <f t="shared" si="125"/>
        <v>2018</v>
      </c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</row>
    <row r="540" spans="1:32" x14ac:dyDescent="0.2">
      <c r="A540" s="34"/>
      <c r="F540" s="350">
        <f>Step1_Historical!I32</f>
        <v>0</v>
      </c>
      <c r="G540" s="510">
        <f>Step1_Historical!J32</f>
        <v>0</v>
      </c>
      <c r="H540" s="510"/>
      <c r="I540" s="510">
        <f>Step1_Historical!K32</f>
        <v>0</v>
      </c>
      <c r="J540" s="511"/>
      <c r="K540" s="510">
        <f>Step1_Historical!L32</f>
        <v>0</v>
      </c>
      <c r="L540" s="510"/>
      <c r="M540" s="351">
        <f>Step1_Historical!M32</f>
        <v>0</v>
      </c>
      <c r="N540" s="352">
        <f>N108</f>
        <v>0</v>
      </c>
      <c r="O540" s="352">
        <f>O108</f>
        <v>0</v>
      </c>
      <c r="P540" s="352">
        <f>P108</f>
        <v>0</v>
      </c>
      <c r="Q540" s="352">
        <f>Q108</f>
        <v>0</v>
      </c>
      <c r="R540" s="352">
        <f>R108</f>
        <v>0</v>
      </c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</row>
    <row r="541" spans="1:32" x14ac:dyDescent="0.2">
      <c r="A541" s="34"/>
      <c r="D541" s="353" t="str">
        <f>Step1_Historical!D32</f>
        <v>Unrestricted / FOI / Community Leadership</v>
      </c>
      <c r="E541" s="354"/>
      <c r="F541" s="355"/>
      <c r="G541" s="355"/>
      <c r="H541" s="355"/>
      <c r="I541" s="355"/>
      <c r="J541" s="356"/>
      <c r="K541" s="355"/>
      <c r="L541" s="355"/>
      <c r="M541" s="355"/>
      <c r="N541" s="357"/>
      <c r="O541" s="357"/>
      <c r="P541" s="357"/>
      <c r="Q541" s="357"/>
      <c r="R541" s="357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</row>
    <row r="542" spans="1:32" x14ac:dyDescent="0.2">
      <c r="A542" s="34"/>
      <c r="D542" s="35" t="str">
        <f>D532</f>
        <v>No rolling avg</v>
      </c>
      <c r="F542" s="358"/>
      <c r="G542" s="358"/>
      <c r="H542" s="358"/>
      <c r="I542" s="358"/>
      <c r="J542" s="358"/>
      <c r="K542" s="358"/>
      <c r="L542" s="358"/>
      <c r="M542" s="358"/>
      <c r="N542" s="359">
        <f>M540</f>
        <v>0</v>
      </c>
      <c r="O542" s="359">
        <f>N540</f>
        <v>0</v>
      </c>
      <c r="P542" s="359">
        <f>O540</f>
        <v>0</v>
      </c>
      <c r="Q542" s="359">
        <f>P540</f>
        <v>0</v>
      </c>
      <c r="R542" s="359">
        <f>Q540</f>
        <v>0</v>
      </c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</row>
    <row r="543" spans="1:32" x14ac:dyDescent="0.2">
      <c r="A543" s="34"/>
      <c r="D543" s="35" t="str">
        <f>D533</f>
        <v>2-yr rolling avg</v>
      </c>
      <c r="F543" s="358"/>
      <c r="G543" s="358"/>
      <c r="H543" s="358"/>
      <c r="I543" s="358"/>
      <c r="J543" s="358"/>
      <c r="K543" s="358"/>
      <c r="L543" s="358"/>
      <c r="M543" s="358"/>
      <c r="N543" s="359">
        <f>AVERAGE(K540:M540)</f>
        <v>0</v>
      </c>
      <c r="O543" s="359">
        <f>AVERAGE(M540:N540)</f>
        <v>0</v>
      </c>
      <c r="P543" s="359">
        <f>AVERAGE(N540:O540)</f>
        <v>0</v>
      </c>
      <c r="Q543" s="359">
        <f>AVERAGE(O540:P540)</f>
        <v>0</v>
      </c>
      <c r="R543" s="359">
        <f>AVERAGE(P540:Q540)</f>
        <v>0</v>
      </c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</row>
    <row r="544" spans="1:32" x14ac:dyDescent="0.2">
      <c r="A544" s="34"/>
      <c r="D544" s="35" t="str">
        <f>D534</f>
        <v>3-yr rolling avg</v>
      </c>
      <c r="F544" s="358"/>
      <c r="G544" s="358"/>
      <c r="H544" s="358"/>
      <c r="I544" s="358"/>
      <c r="J544" s="358"/>
      <c r="K544" s="358"/>
      <c r="L544" s="358"/>
      <c r="M544" s="358"/>
      <c r="N544" s="359">
        <f>AVERAGE(I540:M540)</f>
        <v>0</v>
      </c>
      <c r="O544" s="359">
        <f>AVERAGE(K540:N540)</f>
        <v>0</v>
      </c>
      <c r="P544" s="359">
        <f>AVERAGE(M540:O540)</f>
        <v>0</v>
      </c>
      <c r="Q544" s="359">
        <f>AVERAGE(N540:P540)</f>
        <v>0</v>
      </c>
      <c r="R544" s="359">
        <f>AVERAGE(O540:Q540)</f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</row>
    <row r="545" spans="1:32" x14ac:dyDescent="0.2">
      <c r="A545" s="34"/>
      <c r="D545" s="35" t="str">
        <f>D535</f>
        <v>4-yr rolling avg</v>
      </c>
      <c r="F545" s="358"/>
      <c r="G545" s="358"/>
      <c r="H545" s="358"/>
      <c r="I545" s="358"/>
      <c r="J545" s="358"/>
      <c r="K545" s="358"/>
      <c r="L545" s="358"/>
      <c r="M545" s="358"/>
      <c r="N545" s="359">
        <f>AVERAGE(G540:M540)</f>
        <v>0</v>
      </c>
      <c r="O545" s="359">
        <f>AVERAGE(I540:N540)</f>
        <v>0</v>
      </c>
      <c r="P545" s="359">
        <f>AVERAGE(K540:O540)</f>
        <v>0</v>
      </c>
      <c r="Q545" s="359">
        <f>AVERAGE(M540:P540)</f>
        <v>0</v>
      </c>
      <c r="R545" s="359">
        <f>AVERAGE(N540:Q540)</f>
        <v>0</v>
      </c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</row>
    <row r="546" spans="1:32" x14ac:dyDescent="0.2">
      <c r="A546" s="34"/>
      <c r="D546" s="35" t="str">
        <f>D536</f>
        <v>5-yr rolling avg</v>
      </c>
      <c r="F546" s="358"/>
      <c r="G546" s="358"/>
      <c r="H546" s="358"/>
      <c r="I546" s="358"/>
      <c r="J546" s="358"/>
      <c r="K546" s="358"/>
      <c r="L546" s="358"/>
      <c r="M546" s="358"/>
      <c r="N546" s="359">
        <f>AVERAGE(F540:M540)</f>
        <v>0</v>
      </c>
      <c r="O546" s="359">
        <f>AVERAGE(G540:N540)</f>
        <v>0</v>
      </c>
      <c r="P546" s="359">
        <f>AVERAGE(I540:O540)</f>
        <v>0</v>
      </c>
      <c r="Q546" s="359">
        <f>AVERAGE(K540:P540)</f>
        <v>0</v>
      </c>
      <c r="R546" s="359">
        <f>AVERAGE(M540:Q540)</f>
        <v>0</v>
      </c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</row>
    <row r="547" spans="1:32" x14ac:dyDescent="0.2">
      <c r="A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</row>
    <row r="548" spans="1:32" x14ac:dyDescent="0.2">
      <c r="A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</row>
    <row r="549" spans="1:32" x14ac:dyDescent="0.2">
      <c r="A549" s="34"/>
      <c r="F549" s="349" t="str">
        <f>F539</f>
        <v>2009</v>
      </c>
      <c r="G549" s="512" t="str">
        <f>G539</f>
        <v>2010</v>
      </c>
      <c r="H549" s="512"/>
      <c r="I549" s="512" t="str">
        <f>I539</f>
        <v>2011</v>
      </c>
      <c r="J549" s="513"/>
      <c r="K549" s="512" t="str">
        <f>K539</f>
        <v>2012</v>
      </c>
      <c r="L549" s="512"/>
      <c r="M549" s="349">
        <f t="shared" ref="M549:R549" si="126">M539</f>
        <v>2013</v>
      </c>
      <c r="N549" s="349">
        <f t="shared" si="126"/>
        <v>2014</v>
      </c>
      <c r="O549" s="349">
        <f t="shared" si="126"/>
        <v>2015</v>
      </c>
      <c r="P549" s="349">
        <f t="shared" si="126"/>
        <v>2016</v>
      </c>
      <c r="Q549" s="349">
        <f t="shared" si="126"/>
        <v>2017</v>
      </c>
      <c r="R549" s="349">
        <f t="shared" si="126"/>
        <v>2018</v>
      </c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</row>
    <row r="550" spans="1:32" x14ac:dyDescent="0.2">
      <c r="A550" s="34"/>
      <c r="F550" s="350">
        <f>Step1_Historical!I33</f>
        <v>0</v>
      </c>
      <c r="G550" s="510">
        <f>Step1_Historical!J33</f>
        <v>0</v>
      </c>
      <c r="H550" s="510"/>
      <c r="I550" s="510">
        <f>Step1_Historical!K33</f>
        <v>0</v>
      </c>
      <c r="J550" s="511"/>
      <c r="K550" s="510">
        <f>Step1_Historical!L33</f>
        <v>0</v>
      </c>
      <c r="L550" s="510"/>
      <c r="M550" s="351">
        <f>Step1_Historical!M33</f>
        <v>0</v>
      </c>
      <c r="N550" s="352">
        <f>N124</f>
        <v>0</v>
      </c>
      <c r="O550" s="352">
        <f>O124</f>
        <v>0</v>
      </c>
      <c r="P550" s="352">
        <f>P124</f>
        <v>0</v>
      </c>
      <c r="Q550" s="352">
        <f>Q124</f>
        <v>0</v>
      </c>
      <c r="R550" s="352">
        <f>R124</f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</row>
    <row r="551" spans="1:32" x14ac:dyDescent="0.2">
      <c r="A551" s="34"/>
      <c r="D551" s="353" t="str">
        <f>Step1_Historical!D33</f>
        <v>Designated / Agency</v>
      </c>
      <c r="E551" s="354"/>
      <c r="F551" s="355"/>
      <c r="G551" s="355"/>
      <c r="H551" s="355"/>
      <c r="I551" s="355"/>
      <c r="J551" s="356"/>
      <c r="K551" s="355"/>
      <c r="L551" s="355"/>
      <c r="M551" s="355"/>
      <c r="N551" s="357"/>
      <c r="O551" s="357"/>
      <c r="P551" s="357"/>
      <c r="Q551" s="357"/>
      <c r="R551" s="357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</row>
    <row r="552" spans="1:32" x14ac:dyDescent="0.2">
      <c r="A552" s="34"/>
      <c r="D552" s="35" t="str">
        <f>D542</f>
        <v>No rolling avg</v>
      </c>
      <c r="F552" s="358"/>
      <c r="G552" s="358"/>
      <c r="H552" s="358"/>
      <c r="I552" s="358"/>
      <c r="J552" s="358"/>
      <c r="K552" s="358"/>
      <c r="L552" s="358"/>
      <c r="M552" s="358"/>
      <c r="N552" s="359">
        <f>M550</f>
        <v>0</v>
      </c>
      <c r="O552" s="359">
        <f>N550</f>
        <v>0</v>
      </c>
      <c r="P552" s="359">
        <f>O550</f>
        <v>0</v>
      </c>
      <c r="Q552" s="359">
        <f>P550</f>
        <v>0</v>
      </c>
      <c r="R552" s="359">
        <f>Q550</f>
        <v>0</v>
      </c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</row>
    <row r="553" spans="1:32" x14ac:dyDescent="0.2">
      <c r="A553" s="34"/>
      <c r="D553" s="35" t="str">
        <f>D543</f>
        <v>2-yr rolling avg</v>
      </c>
      <c r="F553" s="358"/>
      <c r="G553" s="358"/>
      <c r="H553" s="358"/>
      <c r="I553" s="358"/>
      <c r="J553" s="358"/>
      <c r="K553" s="358"/>
      <c r="L553" s="358"/>
      <c r="M553" s="358"/>
      <c r="N553" s="359">
        <f>AVERAGE(K550:M550)</f>
        <v>0</v>
      </c>
      <c r="O553" s="359">
        <f>AVERAGE(M550:N550)</f>
        <v>0</v>
      </c>
      <c r="P553" s="359">
        <f>AVERAGE(N550:O550)</f>
        <v>0</v>
      </c>
      <c r="Q553" s="359">
        <f>AVERAGE(O550:P550)</f>
        <v>0</v>
      </c>
      <c r="R553" s="359">
        <f>AVERAGE(P550:Q550)</f>
        <v>0</v>
      </c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</row>
    <row r="554" spans="1:32" x14ac:dyDescent="0.2">
      <c r="A554" s="34"/>
      <c r="D554" s="35" t="str">
        <f>D544</f>
        <v>3-yr rolling avg</v>
      </c>
      <c r="F554" s="358"/>
      <c r="G554" s="358"/>
      <c r="H554" s="358"/>
      <c r="I554" s="358"/>
      <c r="J554" s="358"/>
      <c r="K554" s="358"/>
      <c r="L554" s="358"/>
      <c r="M554" s="358"/>
      <c r="N554" s="359">
        <f>AVERAGE(I550:M550)</f>
        <v>0</v>
      </c>
      <c r="O554" s="359">
        <f>AVERAGE(K550:N550)</f>
        <v>0</v>
      </c>
      <c r="P554" s="359">
        <f>AVERAGE(M550:O550)</f>
        <v>0</v>
      </c>
      <c r="Q554" s="359">
        <f>AVERAGE(N550:P550)</f>
        <v>0</v>
      </c>
      <c r="R554" s="359">
        <f>AVERAGE(O550:Q550)</f>
        <v>0</v>
      </c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</row>
    <row r="555" spans="1:32" x14ac:dyDescent="0.2">
      <c r="A555" s="34"/>
      <c r="D555" s="35" t="str">
        <f>D545</f>
        <v>4-yr rolling avg</v>
      </c>
      <c r="F555" s="358"/>
      <c r="G555" s="358"/>
      <c r="H555" s="358"/>
      <c r="I555" s="358"/>
      <c r="J555" s="358"/>
      <c r="K555" s="358"/>
      <c r="L555" s="358"/>
      <c r="M555" s="358"/>
      <c r="N555" s="359">
        <f>AVERAGE(G550:M550)</f>
        <v>0</v>
      </c>
      <c r="O555" s="359">
        <f>AVERAGE(I550:N550)</f>
        <v>0</v>
      </c>
      <c r="P555" s="359">
        <f>AVERAGE(K550:O550)</f>
        <v>0</v>
      </c>
      <c r="Q555" s="359">
        <f>AVERAGE(M550:P550)</f>
        <v>0</v>
      </c>
      <c r="R555" s="359">
        <f>AVERAGE(N550:Q550)</f>
        <v>0</v>
      </c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</row>
    <row r="556" spans="1:32" x14ac:dyDescent="0.2">
      <c r="A556" s="34"/>
      <c r="D556" s="35" t="str">
        <f>D546</f>
        <v>5-yr rolling avg</v>
      </c>
      <c r="F556" s="358"/>
      <c r="G556" s="358"/>
      <c r="H556" s="358"/>
      <c r="I556" s="358"/>
      <c r="J556" s="358"/>
      <c r="K556" s="358"/>
      <c r="L556" s="358"/>
      <c r="M556" s="358"/>
      <c r="N556" s="359">
        <f>AVERAGE(F550:M550)</f>
        <v>0</v>
      </c>
      <c r="O556" s="359">
        <f>AVERAGE(G550:N550)</f>
        <v>0</v>
      </c>
      <c r="P556" s="359">
        <f>AVERAGE(I550:O550)</f>
        <v>0</v>
      </c>
      <c r="Q556" s="359">
        <f>AVERAGE(K550:P550)</f>
        <v>0</v>
      </c>
      <c r="R556" s="359">
        <f>AVERAGE(M550:Q550)</f>
        <v>0</v>
      </c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</row>
    <row r="557" spans="1:32" x14ac:dyDescent="0.2">
      <c r="A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</row>
    <row r="558" spans="1:32" x14ac:dyDescent="0.2">
      <c r="A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</row>
    <row r="559" spans="1:32" x14ac:dyDescent="0.2">
      <c r="A559" s="34"/>
      <c r="F559" s="349" t="str">
        <f>F549</f>
        <v>2009</v>
      </c>
      <c r="G559" s="512" t="str">
        <f>G549</f>
        <v>2010</v>
      </c>
      <c r="H559" s="512"/>
      <c r="I559" s="512" t="str">
        <f>I549</f>
        <v>2011</v>
      </c>
      <c r="J559" s="513"/>
      <c r="K559" s="512" t="str">
        <f>K549</f>
        <v>2012</v>
      </c>
      <c r="L559" s="512"/>
      <c r="M559" s="349">
        <f t="shared" ref="M559:R559" si="127">M549</f>
        <v>2013</v>
      </c>
      <c r="N559" s="349">
        <f t="shared" si="127"/>
        <v>2014</v>
      </c>
      <c r="O559" s="349">
        <f t="shared" si="127"/>
        <v>2015</v>
      </c>
      <c r="P559" s="349">
        <f t="shared" si="127"/>
        <v>2016</v>
      </c>
      <c r="Q559" s="349">
        <f t="shared" si="127"/>
        <v>2017</v>
      </c>
      <c r="R559" s="349">
        <f t="shared" si="127"/>
        <v>2018</v>
      </c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</row>
    <row r="560" spans="1:32" x14ac:dyDescent="0.2">
      <c r="A560" s="34"/>
      <c r="F560" s="350">
        <f>Step1_Historical!I34</f>
        <v>0</v>
      </c>
      <c r="G560" s="510">
        <f>Step1_Historical!J34</f>
        <v>0</v>
      </c>
      <c r="H560" s="510"/>
      <c r="I560" s="510">
        <f>Step1_Historical!K34</f>
        <v>0</v>
      </c>
      <c r="J560" s="511"/>
      <c r="K560" s="510">
        <f>Step1_Historical!L34</f>
        <v>0</v>
      </c>
      <c r="L560" s="510"/>
      <c r="M560" s="351">
        <f>Step1_Historical!M34</f>
        <v>0</v>
      </c>
      <c r="N560" s="352">
        <f>N140</f>
        <v>0</v>
      </c>
      <c r="O560" s="352">
        <f>O140</f>
        <v>0</v>
      </c>
      <c r="P560" s="352">
        <f>P140</f>
        <v>0</v>
      </c>
      <c r="Q560" s="352">
        <f>Q140</f>
        <v>0</v>
      </c>
      <c r="R560" s="352">
        <f>R140</f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</row>
    <row r="561" spans="1:45" x14ac:dyDescent="0.2">
      <c r="A561" s="34"/>
      <c r="D561" s="353" t="str">
        <f>Step1_Historical!D34</f>
        <v>Supporting Organization</v>
      </c>
      <c r="E561" s="354"/>
      <c r="F561" s="355"/>
      <c r="G561" s="355"/>
      <c r="H561" s="355"/>
      <c r="I561" s="355"/>
      <c r="J561" s="356"/>
      <c r="K561" s="355"/>
      <c r="L561" s="355"/>
      <c r="M561" s="355"/>
      <c r="N561" s="357"/>
      <c r="O561" s="357"/>
      <c r="P561" s="357"/>
      <c r="Q561" s="357"/>
      <c r="R561" s="357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</row>
    <row r="562" spans="1:45" x14ac:dyDescent="0.2">
      <c r="A562" s="34"/>
      <c r="D562" s="35" t="str">
        <f>D552</f>
        <v>No rolling avg</v>
      </c>
      <c r="F562" s="358"/>
      <c r="G562" s="358"/>
      <c r="H562" s="358"/>
      <c r="I562" s="358"/>
      <c r="J562" s="358"/>
      <c r="K562" s="358"/>
      <c r="L562" s="358"/>
      <c r="M562" s="358"/>
      <c r="N562" s="359">
        <f>M560</f>
        <v>0</v>
      </c>
      <c r="O562" s="359">
        <f>N560</f>
        <v>0</v>
      </c>
      <c r="P562" s="359">
        <f>O560</f>
        <v>0</v>
      </c>
      <c r="Q562" s="359">
        <f>P560</f>
        <v>0</v>
      </c>
      <c r="R562" s="359">
        <f>Q560</f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</row>
    <row r="563" spans="1:45" x14ac:dyDescent="0.2">
      <c r="A563" s="34"/>
      <c r="D563" s="35" t="str">
        <f>D553</f>
        <v>2-yr rolling avg</v>
      </c>
      <c r="F563" s="358"/>
      <c r="G563" s="358"/>
      <c r="H563" s="358"/>
      <c r="I563" s="358"/>
      <c r="J563" s="358"/>
      <c r="K563" s="358"/>
      <c r="L563" s="358"/>
      <c r="M563" s="358"/>
      <c r="N563" s="359">
        <f>AVERAGE(K560:M560)</f>
        <v>0</v>
      </c>
      <c r="O563" s="359">
        <f>AVERAGE(M560:N560)</f>
        <v>0</v>
      </c>
      <c r="P563" s="359">
        <f>AVERAGE(N560:O560)</f>
        <v>0</v>
      </c>
      <c r="Q563" s="359">
        <f>AVERAGE(O560:P560)</f>
        <v>0</v>
      </c>
      <c r="R563" s="359">
        <f>AVERAGE(P560:Q560)</f>
        <v>0</v>
      </c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</row>
    <row r="564" spans="1:45" x14ac:dyDescent="0.2">
      <c r="A564" s="34"/>
      <c r="D564" s="35" t="str">
        <f>D554</f>
        <v>3-yr rolling avg</v>
      </c>
      <c r="F564" s="358"/>
      <c r="G564" s="358"/>
      <c r="H564" s="358"/>
      <c r="I564" s="358"/>
      <c r="J564" s="358"/>
      <c r="K564" s="358"/>
      <c r="L564" s="358"/>
      <c r="M564" s="358"/>
      <c r="N564" s="359">
        <f>AVERAGE(I560:M560)</f>
        <v>0</v>
      </c>
      <c r="O564" s="359">
        <f>AVERAGE(K560:N560)</f>
        <v>0</v>
      </c>
      <c r="P564" s="359">
        <f>AVERAGE(M560:O560)</f>
        <v>0</v>
      </c>
      <c r="Q564" s="359">
        <f>AVERAGE(N560:P560)</f>
        <v>0</v>
      </c>
      <c r="R564" s="359">
        <f>AVERAGE(O560:Q560)</f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</row>
    <row r="565" spans="1:45" x14ac:dyDescent="0.2">
      <c r="A565" s="34"/>
      <c r="D565" s="35" t="str">
        <f>D555</f>
        <v>4-yr rolling avg</v>
      </c>
      <c r="F565" s="358"/>
      <c r="G565" s="358"/>
      <c r="H565" s="358"/>
      <c r="I565" s="358"/>
      <c r="J565" s="358"/>
      <c r="K565" s="358"/>
      <c r="L565" s="358"/>
      <c r="M565" s="358"/>
      <c r="N565" s="359">
        <f>AVERAGE(G560:M560)</f>
        <v>0</v>
      </c>
      <c r="O565" s="359">
        <f>AVERAGE(I560:N560)</f>
        <v>0</v>
      </c>
      <c r="P565" s="359">
        <f>AVERAGE(K560:O560)</f>
        <v>0</v>
      </c>
      <c r="Q565" s="359">
        <f>AVERAGE(M560:P560)</f>
        <v>0</v>
      </c>
      <c r="R565" s="359">
        <f>AVERAGE(N560:Q560)</f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</row>
    <row r="566" spans="1:45" x14ac:dyDescent="0.2">
      <c r="A566" s="34"/>
      <c r="D566" s="35" t="str">
        <f>D556</f>
        <v>5-yr rolling avg</v>
      </c>
      <c r="F566" s="358"/>
      <c r="G566" s="358"/>
      <c r="H566" s="358"/>
      <c r="I566" s="358"/>
      <c r="J566" s="358"/>
      <c r="K566" s="358"/>
      <c r="L566" s="358"/>
      <c r="M566" s="358"/>
      <c r="N566" s="359">
        <f>AVERAGE(F560:M560)</f>
        <v>0</v>
      </c>
      <c r="O566" s="359">
        <f>AVERAGE(G560:N560)</f>
        <v>0</v>
      </c>
      <c r="P566" s="359">
        <f>AVERAGE(I560:O560)</f>
        <v>0</v>
      </c>
      <c r="Q566" s="359">
        <f>AVERAGE(K560:P560)</f>
        <v>0</v>
      </c>
      <c r="R566" s="359">
        <f>AVERAGE(M560:Q560)</f>
        <v>0</v>
      </c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</row>
    <row r="567" spans="1:45" x14ac:dyDescent="0.2">
      <c r="A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</row>
    <row r="568" spans="1:45" x14ac:dyDescent="0.2">
      <c r="A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  <c r="AP568" s="34"/>
      <c r="AQ568" s="34"/>
      <c r="AR568" s="34"/>
      <c r="AS568" s="34"/>
    </row>
    <row r="569" spans="1:45" x14ac:dyDescent="0.2">
      <c r="A569" s="34"/>
      <c r="F569" s="349" t="str">
        <f>F559</f>
        <v>2009</v>
      </c>
      <c r="G569" s="512" t="str">
        <f>G559</f>
        <v>2010</v>
      </c>
      <c r="H569" s="512"/>
      <c r="I569" s="512" t="str">
        <f>I559</f>
        <v>2011</v>
      </c>
      <c r="J569" s="513"/>
      <c r="K569" s="512" t="str">
        <f>K559</f>
        <v>2012</v>
      </c>
      <c r="L569" s="512"/>
      <c r="M569" s="349">
        <f t="shared" ref="M569:R569" si="128">M559</f>
        <v>2013</v>
      </c>
      <c r="N569" s="349">
        <f t="shared" si="128"/>
        <v>2014</v>
      </c>
      <c r="O569" s="349">
        <f t="shared" si="128"/>
        <v>2015</v>
      </c>
      <c r="P569" s="349">
        <f t="shared" si="128"/>
        <v>2016</v>
      </c>
      <c r="Q569" s="349">
        <f t="shared" si="128"/>
        <v>2017</v>
      </c>
      <c r="R569" s="349">
        <f t="shared" si="128"/>
        <v>2018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</row>
    <row r="570" spans="1:45" x14ac:dyDescent="0.2">
      <c r="A570" s="34"/>
      <c r="F570" s="350">
        <f>Step1_Historical!I35</f>
        <v>0</v>
      </c>
      <c r="G570" s="510">
        <f>Step1_Historical!J35</f>
        <v>0</v>
      </c>
      <c r="H570" s="510"/>
      <c r="I570" s="510">
        <f>Step1_Historical!K35</f>
        <v>0</v>
      </c>
      <c r="J570" s="511"/>
      <c r="K570" s="510">
        <f>Step1_Historical!L35</f>
        <v>0</v>
      </c>
      <c r="L570" s="510"/>
      <c r="M570" s="351">
        <f>Step1_Historical!M35</f>
        <v>0</v>
      </c>
      <c r="N570" s="352">
        <f>N156</f>
        <v>0</v>
      </c>
      <c r="O570" s="352">
        <f>O156</f>
        <v>0</v>
      </c>
      <c r="P570" s="352">
        <f>P156</f>
        <v>0</v>
      </c>
      <c r="Q570" s="352">
        <f>Q156</f>
        <v>0</v>
      </c>
      <c r="R570" s="352">
        <f>R156</f>
        <v>0</v>
      </c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</row>
    <row r="571" spans="1:45" x14ac:dyDescent="0.2">
      <c r="A571" s="34"/>
      <c r="D571" s="353" t="str">
        <f>Step1_Historical!D35</f>
        <v>Other Fund Type 1</v>
      </c>
      <c r="E571" s="354"/>
      <c r="F571" s="355"/>
      <c r="G571" s="355"/>
      <c r="H571" s="355"/>
      <c r="I571" s="355"/>
      <c r="J571" s="356"/>
      <c r="K571" s="355"/>
      <c r="L571" s="355"/>
      <c r="M571" s="355"/>
      <c r="N571" s="357"/>
      <c r="O571" s="357"/>
      <c r="P571" s="357"/>
      <c r="Q571" s="357"/>
      <c r="R571" s="357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  <c r="AP571" s="34"/>
      <c r="AQ571" s="34"/>
      <c r="AR571" s="34"/>
      <c r="AS571" s="34"/>
    </row>
    <row r="572" spans="1:45" x14ac:dyDescent="0.2">
      <c r="A572" s="34"/>
      <c r="D572" s="35" t="str">
        <f>D562</f>
        <v>No rolling avg</v>
      </c>
      <c r="F572" s="358"/>
      <c r="G572" s="358"/>
      <c r="H572" s="358"/>
      <c r="I572" s="358"/>
      <c r="J572" s="358"/>
      <c r="K572" s="358"/>
      <c r="L572" s="358"/>
      <c r="M572" s="358"/>
      <c r="N572" s="359">
        <f>M570</f>
        <v>0</v>
      </c>
      <c r="O572" s="359">
        <f>N570</f>
        <v>0</v>
      </c>
      <c r="P572" s="359">
        <f>O570</f>
        <v>0</v>
      </c>
      <c r="Q572" s="359">
        <f>P570</f>
        <v>0</v>
      </c>
      <c r="R572" s="359">
        <f>Q570</f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</row>
    <row r="573" spans="1:45" x14ac:dyDescent="0.2">
      <c r="A573" s="34"/>
      <c r="D573" s="35" t="str">
        <f>D563</f>
        <v>2-yr rolling avg</v>
      </c>
      <c r="F573" s="358"/>
      <c r="G573" s="358"/>
      <c r="H573" s="358"/>
      <c r="I573" s="358"/>
      <c r="J573" s="358"/>
      <c r="K573" s="358"/>
      <c r="L573" s="358"/>
      <c r="M573" s="358"/>
      <c r="N573" s="359">
        <f>AVERAGE(K570:M570)</f>
        <v>0</v>
      </c>
      <c r="O573" s="359">
        <f>AVERAGE(M570:N570)</f>
        <v>0</v>
      </c>
      <c r="P573" s="359">
        <f>AVERAGE(N570:O570)</f>
        <v>0</v>
      </c>
      <c r="Q573" s="359">
        <f>AVERAGE(O570:P570)</f>
        <v>0</v>
      </c>
      <c r="R573" s="359">
        <f>AVERAGE(P570:Q570)</f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</row>
    <row r="574" spans="1:45" x14ac:dyDescent="0.2">
      <c r="A574" s="34"/>
      <c r="D574" s="35" t="str">
        <f>D564</f>
        <v>3-yr rolling avg</v>
      </c>
      <c r="F574" s="358"/>
      <c r="G574" s="358"/>
      <c r="H574" s="358"/>
      <c r="I574" s="358"/>
      <c r="J574" s="358"/>
      <c r="K574" s="358"/>
      <c r="L574" s="358"/>
      <c r="M574" s="358"/>
      <c r="N574" s="359">
        <f>AVERAGE(I570:M570)</f>
        <v>0</v>
      </c>
      <c r="O574" s="359">
        <f>AVERAGE(K570:N570)</f>
        <v>0</v>
      </c>
      <c r="P574" s="359">
        <f>AVERAGE(M570:O570)</f>
        <v>0</v>
      </c>
      <c r="Q574" s="359">
        <f>AVERAGE(N570:P570)</f>
        <v>0</v>
      </c>
      <c r="R574" s="359">
        <f>AVERAGE(O570:Q570)</f>
        <v>0</v>
      </c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</row>
    <row r="575" spans="1:45" x14ac:dyDescent="0.2">
      <c r="A575" s="34"/>
      <c r="D575" s="35" t="str">
        <f>D565</f>
        <v>4-yr rolling avg</v>
      </c>
      <c r="F575" s="358"/>
      <c r="G575" s="358"/>
      <c r="H575" s="358"/>
      <c r="I575" s="358"/>
      <c r="J575" s="358"/>
      <c r="K575" s="358"/>
      <c r="L575" s="358"/>
      <c r="M575" s="358"/>
      <c r="N575" s="359">
        <f>AVERAGE(G570:M570)</f>
        <v>0</v>
      </c>
      <c r="O575" s="359">
        <f>AVERAGE(I570:N570)</f>
        <v>0</v>
      </c>
      <c r="P575" s="359">
        <f>AVERAGE(K570:O570)</f>
        <v>0</v>
      </c>
      <c r="Q575" s="359">
        <f>AVERAGE(M570:P570)</f>
        <v>0</v>
      </c>
      <c r="R575" s="359">
        <f>AVERAGE(N570:Q570)</f>
        <v>0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</row>
    <row r="576" spans="1:45" x14ac:dyDescent="0.2">
      <c r="A576" s="34"/>
      <c r="D576" s="35" t="str">
        <f>D566</f>
        <v>5-yr rolling avg</v>
      </c>
      <c r="F576" s="358"/>
      <c r="G576" s="358"/>
      <c r="H576" s="358"/>
      <c r="I576" s="358"/>
      <c r="J576" s="358"/>
      <c r="K576" s="358"/>
      <c r="L576" s="358"/>
      <c r="M576" s="358"/>
      <c r="N576" s="359">
        <f>AVERAGE(F570:M570)</f>
        <v>0</v>
      </c>
      <c r="O576" s="359">
        <f>AVERAGE(G570:N570)</f>
        <v>0</v>
      </c>
      <c r="P576" s="359">
        <f>AVERAGE(I570:O570)</f>
        <v>0</v>
      </c>
      <c r="Q576" s="359">
        <f>AVERAGE(K570:P570)</f>
        <v>0</v>
      </c>
      <c r="R576" s="359">
        <f>AVERAGE(M570:Q570)</f>
        <v>0</v>
      </c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</row>
    <row r="577" spans="1:45" x14ac:dyDescent="0.2">
      <c r="A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</row>
    <row r="578" spans="1:45" x14ac:dyDescent="0.2">
      <c r="A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</row>
    <row r="579" spans="1:45" x14ac:dyDescent="0.2">
      <c r="A579" s="34"/>
      <c r="F579" s="349" t="str">
        <f>F569</f>
        <v>2009</v>
      </c>
      <c r="G579" s="512" t="str">
        <f>G569</f>
        <v>2010</v>
      </c>
      <c r="H579" s="512"/>
      <c r="I579" s="512" t="str">
        <f>I569</f>
        <v>2011</v>
      </c>
      <c r="J579" s="513"/>
      <c r="K579" s="512" t="str">
        <f>K569</f>
        <v>2012</v>
      </c>
      <c r="L579" s="512"/>
      <c r="M579" s="349">
        <f t="shared" ref="M579:R579" si="129">M569</f>
        <v>2013</v>
      </c>
      <c r="N579" s="349">
        <f t="shared" si="129"/>
        <v>2014</v>
      </c>
      <c r="O579" s="349">
        <f t="shared" si="129"/>
        <v>2015</v>
      </c>
      <c r="P579" s="349">
        <f t="shared" si="129"/>
        <v>2016</v>
      </c>
      <c r="Q579" s="349">
        <f t="shared" si="129"/>
        <v>2017</v>
      </c>
      <c r="R579" s="349">
        <f t="shared" si="129"/>
        <v>2018</v>
      </c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</row>
    <row r="580" spans="1:45" x14ac:dyDescent="0.2">
      <c r="A580" s="34"/>
      <c r="F580" s="350">
        <f>Step1_Historical!I36</f>
        <v>0</v>
      </c>
      <c r="G580" s="510">
        <f>Step1_Historical!J36</f>
        <v>0</v>
      </c>
      <c r="H580" s="510"/>
      <c r="I580" s="510">
        <f>Step1_Historical!K36</f>
        <v>0</v>
      </c>
      <c r="J580" s="511"/>
      <c r="K580" s="510">
        <f>Step1_Historical!L36</f>
        <v>0</v>
      </c>
      <c r="L580" s="510"/>
      <c r="M580" s="351">
        <f>Step1_Historical!M36</f>
        <v>0</v>
      </c>
      <c r="N580" s="352">
        <f>N172</f>
        <v>0</v>
      </c>
      <c r="O580" s="352">
        <f>O172</f>
        <v>0</v>
      </c>
      <c r="P580" s="352">
        <f>P172</f>
        <v>0</v>
      </c>
      <c r="Q580" s="352">
        <f>Q172</f>
        <v>0</v>
      </c>
      <c r="R580" s="352">
        <f>R172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</row>
    <row r="581" spans="1:45" x14ac:dyDescent="0.2">
      <c r="A581" s="34"/>
      <c r="D581" s="353" t="str">
        <f>Step1_Historical!D36</f>
        <v>Other Fund Type 2</v>
      </c>
      <c r="E581" s="354"/>
      <c r="F581" s="355"/>
      <c r="G581" s="355"/>
      <c r="H581" s="355"/>
      <c r="I581" s="355"/>
      <c r="J581" s="356"/>
      <c r="K581" s="355"/>
      <c r="L581" s="355"/>
      <c r="M581" s="355"/>
      <c r="N581" s="357"/>
      <c r="O581" s="357"/>
      <c r="P581" s="357"/>
      <c r="Q581" s="357"/>
      <c r="R581" s="357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</row>
    <row r="582" spans="1:45" x14ac:dyDescent="0.2">
      <c r="A582" s="34"/>
      <c r="D582" s="35" t="str">
        <f>D572</f>
        <v>No rolling avg</v>
      </c>
      <c r="F582" s="358"/>
      <c r="G582" s="358"/>
      <c r="H582" s="358"/>
      <c r="I582" s="358"/>
      <c r="J582" s="358"/>
      <c r="K582" s="358"/>
      <c r="L582" s="358"/>
      <c r="M582" s="358"/>
      <c r="N582" s="359">
        <f>M580</f>
        <v>0</v>
      </c>
      <c r="O582" s="359">
        <f>N580</f>
        <v>0</v>
      </c>
      <c r="P582" s="359">
        <f>O580</f>
        <v>0</v>
      </c>
      <c r="Q582" s="359">
        <f>P580</f>
        <v>0</v>
      </c>
      <c r="R582" s="359">
        <f>Q580</f>
        <v>0</v>
      </c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</row>
    <row r="583" spans="1:45" x14ac:dyDescent="0.2">
      <c r="A583" s="34"/>
      <c r="D583" s="35" t="str">
        <f>D573</f>
        <v>2-yr rolling avg</v>
      </c>
      <c r="F583" s="358"/>
      <c r="G583" s="358"/>
      <c r="H583" s="358"/>
      <c r="I583" s="358"/>
      <c r="J583" s="358"/>
      <c r="K583" s="358"/>
      <c r="L583" s="358"/>
      <c r="M583" s="358"/>
      <c r="N583" s="359">
        <f>AVERAGE(K580:M580)</f>
        <v>0</v>
      </c>
      <c r="O583" s="359">
        <f>AVERAGE(M580:N580)</f>
        <v>0</v>
      </c>
      <c r="P583" s="359">
        <f>AVERAGE(N580:O580)</f>
        <v>0</v>
      </c>
      <c r="Q583" s="359">
        <f>AVERAGE(O580:P580)</f>
        <v>0</v>
      </c>
      <c r="R583" s="359">
        <f>AVERAGE(P580:Q580)</f>
        <v>0</v>
      </c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</row>
    <row r="584" spans="1:45" x14ac:dyDescent="0.2">
      <c r="A584" s="34"/>
      <c r="D584" s="35" t="str">
        <f>D574</f>
        <v>3-yr rolling avg</v>
      </c>
      <c r="F584" s="358"/>
      <c r="G584" s="358"/>
      <c r="H584" s="358"/>
      <c r="I584" s="358"/>
      <c r="J584" s="358"/>
      <c r="K584" s="358"/>
      <c r="L584" s="358"/>
      <c r="M584" s="358"/>
      <c r="N584" s="359">
        <f>AVERAGE(I580:M580)</f>
        <v>0</v>
      </c>
      <c r="O584" s="359">
        <f>AVERAGE(K580:N580)</f>
        <v>0</v>
      </c>
      <c r="P584" s="359">
        <f>AVERAGE(M580:O580)</f>
        <v>0</v>
      </c>
      <c r="Q584" s="359">
        <f>AVERAGE(N580:P580)</f>
        <v>0</v>
      </c>
      <c r="R584" s="359">
        <f>AVERAGE(O580:Q580)</f>
        <v>0</v>
      </c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</row>
    <row r="585" spans="1:45" x14ac:dyDescent="0.2">
      <c r="A585" s="34"/>
      <c r="D585" s="35" t="str">
        <f>D575</f>
        <v>4-yr rolling avg</v>
      </c>
      <c r="F585" s="358"/>
      <c r="G585" s="358"/>
      <c r="H585" s="358"/>
      <c r="I585" s="358"/>
      <c r="J585" s="358"/>
      <c r="K585" s="358"/>
      <c r="L585" s="358"/>
      <c r="M585" s="358"/>
      <c r="N585" s="359">
        <f>AVERAGE(G580:M580)</f>
        <v>0</v>
      </c>
      <c r="O585" s="359">
        <f>AVERAGE(I580:N580)</f>
        <v>0</v>
      </c>
      <c r="P585" s="359">
        <f>AVERAGE(K580:O580)</f>
        <v>0</v>
      </c>
      <c r="Q585" s="359">
        <f>AVERAGE(M580:P580)</f>
        <v>0</v>
      </c>
      <c r="R585" s="359">
        <f>AVERAGE(N580:Q580)</f>
        <v>0</v>
      </c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</row>
    <row r="586" spans="1:45" x14ac:dyDescent="0.2">
      <c r="A586" s="34"/>
      <c r="D586" s="35" t="str">
        <f>D576</f>
        <v>5-yr rolling avg</v>
      </c>
      <c r="F586" s="358"/>
      <c r="G586" s="358"/>
      <c r="H586" s="358"/>
      <c r="I586" s="358"/>
      <c r="J586" s="358"/>
      <c r="K586" s="358"/>
      <c r="L586" s="358"/>
      <c r="M586" s="358"/>
      <c r="N586" s="359">
        <f>AVERAGE(F580:M580)</f>
        <v>0</v>
      </c>
      <c r="O586" s="359">
        <f>AVERAGE(G580:N580)</f>
        <v>0</v>
      </c>
      <c r="P586" s="359">
        <f>AVERAGE(I580:O580)</f>
        <v>0</v>
      </c>
      <c r="Q586" s="359">
        <f>AVERAGE(K580:P580)</f>
        <v>0</v>
      </c>
      <c r="R586" s="359">
        <f>AVERAGE(M580:Q580)</f>
        <v>0</v>
      </c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</row>
    <row r="587" spans="1:45" x14ac:dyDescent="0.2">
      <c r="A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</row>
    <row r="588" spans="1:45" x14ac:dyDescent="0.2">
      <c r="A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</row>
    <row r="589" spans="1:45" x14ac:dyDescent="0.2">
      <c r="A589" s="34"/>
      <c r="F589" s="349" t="str">
        <f>F579</f>
        <v>2009</v>
      </c>
      <c r="G589" s="512" t="str">
        <f>G579</f>
        <v>2010</v>
      </c>
      <c r="H589" s="512"/>
      <c r="I589" s="512" t="str">
        <f>I579</f>
        <v>2011</v>
      </c>
      <c r="J589" s="513"/>
      <c r="K589" s="512" t="str">
        <f>K579</f>
        <v>2012</v>
      </c>
      <c r="L589" s="512"/>
      <c r="M589" s="349">
        <f t="shared" ref="M589:R589" si="130">M579</f>
        <v>2013</v>
      </c>
      <c r="N589" s="349">
        <f t="shared" si="130"/>
        <v>2014</v>
      </c>
      <c r="O589" s="349">
        <f t="shared" si="130"/>
        <v>2015</v>
      </c>
      <c r="P589" s="349">
        <f t="shared" si="130"/>
        <v>2016</v>
      </c>
      <c r="Q589" s="349">
        <f t="shared" si="130"/>
        <v>2017</v>
      </c>
      <c r="R589" s="349">
        <f t="shared" si="130"/>
        <v>2018</v>
      </c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</row>
    <row r="590" spans="1:45" x14ac:dyDescent="0.2">
      <c r="A590" s="34"/>
      <c r="F590" s="350">
        <f>Step1_Historical!I37</f>
        <v>0</v>
      </c>
      <c r="G590" s="510">
        <f>Step1_Historical!J37</f>
        <v>0</v>
      </c>
      <c r="H590" s="510"/>
      <c r="I590" s="510">
        <f>Step1_Historical!K37</f>
        <v>0</v>
      </c>
      <c r="J590" s="511"/>
      <c r="K590" s="510">
        <f>Step1_Historical!L37</f>
        <v>0</v>
      </c>
      <c r="L590" s="510"/>
      <c r="M590" s="351">
        <f>Step1_Historical!M37</f>
        <v>0</v>
      </c>
      <c r="N590" s="352">
        <f>N188</f>
        <v>0</v>
      </c>
      <c r="O590" s="352">
        <f>O188</f>
        <v>0</v>
      </c>
      <c r="P590" s="352">
        <f>P188</f>
        <v>0</v>
      </c>
      <c r="Q590" s="352">
        <f>Q188</f>
        <v>0</v>
      </c>
      <c r="R590" s="352">
        <f>R188</f>
        <v>0</v>
      </c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</row>
    <row r="591" spans="1:45" x14ac:dyDescent="0.2">
      <c r="A591" s="34"/>
      <c r="D591" s="353" t="str">
        <f>Step1_Historical!D37</f>
        <v>Other Fund Type 3</v>
      </c>
      <c r="E591" s="354"/>
      <c r="F591" s="355"/>
      <c r="G591" s="355"/>
      <c r="H591" s="355"/>
      <c r="I591" s="355"/>
      <c r="J591" s="356"/>
      <c r="K591" s="355"/>
      <c r="L591" s="355"/>
      <c r="M591" s="355"/>
      <c r="N591" s="357"/>
      <c r="O591" s="357"/>
      <c r="P591" s="357"/>
      <c r="Q591" s="357"/>
      <c r="R591" s="357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</row>
    <row r="592" spans="1:45" x14ac:dyDescent="0.2">
      <c r="A592" s="34"/>
      <c r="D592" s="35" t="str">
        <f>D582</f>
        <v>No rolling avg</v>
      </c>
      <c r="F592" s="358"/>
      <c r="G592" s="358"/>
      <c r="H592" s="358"/>
      <c r="I592" s="358"/>
      <c r="J592" s="358"/>
      <c r="K592" s="358"/>
      <c r="L592" s="358"/>
      <c r="M592" s="358"/>
      <c r="N592" s="359">
        <f>M590</f>
        <v>0</v>
      </c>
      <c r="O592" s="359">
        <f>N590</f>
        <v>0</v>
      </c>
      <c r="P592" s="359">
        <f>O590</f>
        <v>0</v>
      </c>
      <c r="Q592" s="359">
        <f>P590</f>
        <v>0</v>
      </c>
      <c r="R592" s="359">
        <f>Q590</f>
        <v>0</v>
      </c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</row>
    <row r="593" spans="1:45" x14ac:dyDescent="0.2">
      <c r="A593" s="34"/>
      <c r="D593" s="35" t="str">
        <f>D583</f>
        <v>2-yr rolling avg</v>
      </c>
      <c r="F593" s="358"/>
      <c r="G593" s="358"/>
      <c r="H593" s="358"/>
      <c r="I593" s="358"/>
      <c r="J593" s="358"/>
      <c r="K593" s="358"/>
      <c r="L593" s="358"/>
      <c r="M593" s="358"/>
      <c r="N593" s="359">
        <f>AVERAGE(K590:M590)</f>
        <v>0</v>
      </c>
      <c r="O593" s="359">
        <f>AVERAGE(M590:N590)</f>
        <v>0</v>
      </c>
      <c r="P593" s="359">
        <f>AVERAGE(N590:O590)</f>
        <v>0</v>
      </c>
      <c r="Q593" s="359">
        <f>AVERAGE(O590:P590)</f>
        <v>0</v>
      </c>
      <c r="R593" s="359">
        <f>AVERAGE(P590:Q590)</f>
        <v>0</v>
      </c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  <c r="AP593" s="34"/>
      <c r="AQ593" s="34"/>
      <c r="AR593" s="34"/>
      <c r="AS593" s="34"/>
    </row>
    <row r="594" spans="1:45" x14ac:dyDescent="0.2">
      <c r="A594" s="34"/>
      <c r="D594" s="35" t="str">
        <f>D584</f>
        <v>3-yr rolling avg</v>
      </c>
      <c r="F594" s="358"/>
      <c r="G594" s="358"/>
      <c r="H594" s="358"/>
      <c r="I594" s="358"/>
      <c r="J594" s="358"/>
      <c r="K594" s="358"/>
      <c r="L594" s="358"/>
      <c r="M594" s="358"/>
      <c r="N594" s="359">
        <f>AVERAGE(I590:M590)</f>
        <v>0</v>
      </c>
      <c r="O594" s="359">
        <f>AVERAGE(K590:N590)</f>
        <v>0</v>
      </c>
      <c r="P594" s="359">
        <f>AVERAGE(M590:O590)</f>
        <v>0</v>
      </c>
      <c r="Q594" s="359">
        <f>AVERAGE(N590:P590)</f>
        <v>0</v>
      </c>
      <c r="R594" s="359">
        <f>AVERAGE(O590:Q590)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  <c r="AP594" s="34"/>
      <c r="AQ594" s="34"/>
      <c r="AR594" s="34"/>
      <c r="AS594" s="34"/>
    </row>
    <row r="595" spans="1:45" x14ac:dyDescent="0.2">
      <c r="A595" s="34"/>
      <c r="D595" s="35" t="str">
        <f>D585</f>
        <v>4-yr rolling avg</v>
      </c>
      <c r="F595" s="358"/>
      <c r="G595" s="358"/>
      <c r="H595" s="358"/>
      <c r="I595" s="358"/>
      <c r="J595" s="358"/>
      <c r="K595" s="358"/>
      <c r="L595" s="358"/>
      <c r="M595" s="358"/>
      <c r="N595" s="359">
        <f>AVERAGE(G590:M590)</f>
        <v>0</v>
      </c>
      <c r="O595" s="359">
        <f>AVERAGE(I590:N590)</f>
        <v>0</v>
      </c>
      <c r="P595" s="359">
        <f>AVERAGE(K590:O590)</f>
        <v>0</v>
      </c>
      <c r="Q595" s="359">
        <f>AVERAGE(M590:P590)</f>
        <v>0</v>
      </c>
      <c r="R595" s="359">
        <f>AVERAGE(N590:Q590)</f>
        <v>0</v>
      </c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  <c r="AN595" s="34"/>
      <c r="AO595" s="34"/>
      <c r="AP595" s="34"/>
      <c r="AQ595" s="34"/>
      <c r="AR595" s="34"/>
      <c r="AS595" s="34"/>
    </row>
    <row r="596" spans="1:45" x14ac:dyDescent="0.2">
      <c r="A596" s="34"/>
      <c r="D596" s="35" t="str">
        <f>D586</f>
        <v>5-yr rolling avg</v>
      </c>
      <c r="F596" s="358"/>
      <c r="G596" s="358"/>
      <c r="H596" s="358"/>
      <c r="I596" s="358"/>
      <c r="J596" s="358"/>
      <c r="K596" s="358"/>
      <c r="L596" s="358"/>
      <c r="M596" s="358"/>
      <c r="N596" s="359">
        <f>AVERAGE(F590:M590)</f>
        <v>0</v>
      </c>
      <c r="O596" s="359">
        <f>AVERAGE(G590:N590)</f>
        <v>0</v>
      </c>
      <c r="P596" s="359">
        <f>AVERAGE(I590:O590)</f>
        <v>0</v>
      </c>
      <c r="Q596" s="359">
        <f>AVERAGE(K590:P590)</f>
        <v>0</v>
      </c>
      <c r="R596" s="359">
        <f>AVERAGE(M590:Q590)</f>
        <v>0</v>
      </c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</row>
    <row r="597" spans="1:45" x14ac:dyDescent="0.2">
      <c r="A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</row>
    <row r="598" spans="1:45" x14ac:dyDescent="0.2">
      <c r="A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</row>
    <row r="599" spans="1:45" x14ac:dyDescent="0.2">
      <c r="A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</row>
    <row r="600" spans="1:45" x14ac:dyDescent="0.2">
      <c r="A600" s="34"/>
      <c r="D600" s="348" t="s">
        <v>59</v>
      </c>
      <c r="F600" s="360">
        <f>F570+F560+F550+F540+F530+F520+F510+F500+F580+F590</f>
        <v>0</v>
      </c>
      <c r="G600" s="514">
        <f>G570+G560+G550+G540+G530+G520+G510+G500+G580+G590</f>
        <v>0</v>
      </c>
      <c r="H600" s="515">
        <f>H570+H560+H550+H540+H530+H520+H510+H500</f>
        <v>0</v>
      </c>
      <c r="I600" s="514">
        <f>I570+I560+I550+I540+I530+I520+I510+I500+I580+I590</f>
        <v>0</v>
      </c>
      <c r="J600" s="515">
        <f>J570+J560+J550+J540+J530+J520+J510+J500</f>
        <v>0</v>
      </c>
      <c r="K600" s="514">
        <f>K570+K560+K550+K540+K530+K520+K510+K500+K580+K590</f>
        <v>0</v>
      </c>
      <c r="L600" s="515">
        <f>L570+L560+L550+L540+L530+L520+L510+L500</f>
        <v>0</v>
      </c>
      <c r="M600" s="361">
        <f>M570+M560+M550+M540+M530+M520+M510+M500+M580+M590</f>
        <v>0</v>
      </c>
      <c r="N600" s="362"/>
      <c r="O600" s="362"/>
      <c r="P600" s="362"/>
      <c r="Q600" s="362"/>
      <c r="R600" s="362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</row>
    <row r="601" spans="1:45" x14ac:dyDescent="0.2">
      <c r="A601" s="34"/>
      <c r="F601" s="360">
        <f>Step1_Historical!I38</f>
        <v>0</v>
      </c>
      <c r="G601" s="514">
        <f>Step1_Historical!J38</f>
        <v>0</v>
      </c>
      <c r="H601" s="515">
        <f>Step1_Historical!K38</f>
        <v>0</v>
      </c>
      <c r="I601" s="514">
        <f>Step1_Historical!K38</f>
        <v>0</v>
      </c>
      <c r="J601" s="515" t="e">
        <f>#REF!+J571+J561+J551+J541+J531+J521+J511+J501</f>
        <v>#REF!</v>
      </c>
      <c r="K601" s="514">
        <f>Step1_Historical!L38</f>
        <v>0</v>
      </c>
      <c r="L601" s="515" t="e">
        <f>#REF!+L571+L561+L551+L541+L531+L521+L511+L501</f>
        <v>#REF!</v>
      </c>
      <c r="M601" s="361">
        <f>Step1_Historical!M38</f>
        <v>0</v>
      </c>
      <c r="N601" s="362"/>
      <c r="O601" s="362"/>
      <c r="P601" s="362"/>
      <c r="Q601" s="362"/>
      <c r="R601" s="362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</row>
    <row r="602" spans="1:45" x14ac:dyDescent="0.2">
      <c r="A602" s="34"/>
      <c r="N602" s="354"/>
      <c r="O602" s="354"/>
      <c r="P602" s="354"/>
      <c r="Q602" s="354"/>
      <c r="R602" s="35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</row>
    <row r="603" spans="1:4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</row>
    <row r="604" spans="1:4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</row>
    <row r="605" spans="1:4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</row>
    <row r="606" spans="1:4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</row>
    <row r="607" spans="1:4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</row>
    <row r="608" spans="1:4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</row>
    <row r="609" spans="1:4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</row>
    <row r="610" spans="1:4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</row>
    <row r="611" spans="1:4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</row>
    <row r="612" spans="1:4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</row>
    <row r="613" spans="1:4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</row>
    <row r="614" spans="1:4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</row>
    <row r="615" spans="1:4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</row>
    <row r="616" spans="1:4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  <c r="AN616" s="34"/>
      <c r="AO616" s="34"/>
      <c r="AP616" s="34"/>
      <c r="AQ616" s="34"/>
      <c r="AR616" s="34"/>
      <c r="AS616" s="34"/>
    </row>
    <row r="617" spans="1:4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</row>
    <row r="618" spans="1:4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  <c r="AP618" s="34"/>
      <c r="AQ618" s="34"/>
      <c r="AR618" s="34"/>
      <c r="AS618" s="34"/>
    </row>
    <row r="619" spans="1:4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  <c r="AN619" s="34"/>
      <c r="AO619" s="34"/>
      <c r="AP619" s="34"/>
      <c r="AQ619" s="34"/>
      <c r="AR619" s="34"/>
      <c r="AS619" s="34"/>
    </row>
    <row r="620" spans="1:4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  <c r="AP620" s="34"/>
      <c r="AQ620" s="34"/>
      <c r="AR620" s="34"/>
      <c r="AS620" s="34"/>
    </row>
    <row r="621" spans="1:4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</row>
    <row r="622" spans="1:4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</row>
    <row r="623" spans="1:4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</row>
    <row r="624" spans="1:4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</row>
    <row r="625" spans="1:4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</row>
    <row r="626" spans="1:4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</row>
    <row r="627" spans="1:4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</row>
    <row r="628" spans="1:4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</row>
    <row r="629" spans="1:4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</row>
    <row r="630" spans="1:4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</row>
    <row r="631" spans="1:4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</row>
    <row r="632" spans="1:4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</row>
    <row r="633" spans="1:4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</row>
    <row r="634" spans="1:4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</row>
    <row r="635" spans="1:4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</row>
    <row r="636" spans="1:4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</row>
    <row r="637" spans="1:4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</row>
    <row r="638" spans="1:4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</row>
    <row r="639" spans="1:4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</row>
    <row r="640" spans="1:4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</row>
    <row r="641" spans="1:4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  <c r="AN641" s="34"/>
      <c r="AO641" s="34"/>
      <c r="AP641" s="34"/>
      <c r="AQ641" s="34"/>
      <c r="AR641" s="34"/>
      <c r="AS641" s="34"/>
    </row>
    <row r="642" spans="1:4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  <c r="AN642" s="34"/>
      <c r="AO642" s="34"/>
      <c r="AP642" s="34"/>
      <c r="AQ642" s="34"/>
      <c r="AR642" s="34"/>
      <c r="AS642" s="34"/>
    </row>
    <row r="643" spans="1:4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  <c r="AN643" s="34"/>
      <c r="AO643" s="34"/>
      <c r="AP643" s="34"/>
      <c r="AQ643" s="34"/>
      <c r="AR643" s="34"/>
      <c r="AS643" s="34"/>
    </row>
    <row r="644" spans="1:4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  <c r="AN644" s="34"/>
      <c r="AO644" s="34"/>
      <c r="AP644" s="34"/>
      <c r="AQ644" s="34"/>
      <c r="AR644" s="34"/>
      <c r="AS644" s="34"/>
    </row>
    <row r="645" spans="1:4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  <c r="AN645" s="34"/>
      <c r="AO645" s="34"/>
      <c r="AP645" s="34"/>
      <c r="AQ645" s="34"/>
      <c r="AR645" s="34"/>
      <c r="AS645" s="34"/>
    </row>
    <row r="646" spans="1:4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  <c r="AP646" s="34"/>
      <c r="AQ646" s="34"/>
      <c r="AR646" s="34"/>
      <c r="AS646" s="34"/>
    </row>
    <row r="647" spans="1:4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  <c r="AP647" s="34"/>
      <c r="AQ647" s="34"/>
      <c r="AR647" s="34"/>
      <c r="AS647" s="34"/>
    </row>
    <row r="648" spans="1:4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  <c r="AN648" s="34"/>
      <c r="AO648" s="34"/>
      <c r="AP648" s="34"/>
      <c r="AQ648" s="34"/>
      <c r="AR648" s="34"/>
      <c r="AS648" s="34"/>
    </row>
    <row r="649" spans="1:4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  <c r="AP649" s="34"/>
      <c r="AQ649" s="34"/>
      <c r="AR649" s="34"/>
      <c r="AS649" s="34"/>
    </row>
    <row r="650" spans="1:4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  <c r="AN650" s="34"/>
      <c r="AO650" s="34"/>
      <c r="AP650" s="34"/>
      <c r="AQ650" s="34"/>
      <c r="AR650" s="34"/>
      <c r="AS650" s="34"/>
    </row>
    <row r="651" spans="1:4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  <c r="AN651" s="34"/>
      <c r="AO651" s="34"/>
      <c r="AP651" s="34"/>
      <c r="AQ651" s="34"/>
      <c r="AR651" s="34"/>
      <c r="AS651" s="34"/>
    </row>
    <row r="652" spans="1:4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  <c r="AP652" s="34"/>
      <c r="AQ652" s="34"/>
      <c r="AR652" s="34"/>
      <c r="AS652" s="34"/>
    </row>
    <row r="653" spans="1:4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  <c r="AN653" s="34"/>
      <c r="AO653" s="34"/>
      <c r="AP653" s="34"/>
      <c r="AQ653" s="34"/>
      <c r="AR653" s="34"/>
      <c r="AS653" s="34"/>
    </row>
    <row r="654" spans="1:4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  <c r="AN654" s="34"/>
      <c r="AO654" s="34"/>
      <c r="AP654" s="34"/>
      <c r="AQ654" s="34"/>
      <c r="AR654" s="34"/>
      <c r="AS654" s="34"/>
    </row>
    <row r="655" spans="1:4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/>
      <c r="AO655" s="34"/>
      <c r="AP655" s="34"/>
      <c r="AQ655" s="34"/>
      <c r="AR655" s="34"/>
      <c r="AS655" s="34"/>
    </row>
    <row r="656" spans="1:4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</row>
    <row r="657" spans="1:4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  <c r="AN657" s="34"/>
      <c r="AO657" s="34"/>
      <c r="AP657" s="34"/>
      <c r="AQ657" s="34"/>
      <c r="AR657" s="34"/>
      <c r="AS657" s="34"/>
    </row>
    <row r="658" spans="1:4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  <c r="AN658" s="34"/>
      <c r="AO658" s="34"/>
      <c r="AP658" s="34"/>
      <c r="AQ658" s="34"/>
      <c r="AR658" s="34"/>
      <c r="AS658" s="34"/>
    </row>
    <row r="659" spans="1:4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  <c r="AN659" s="34"/>
      <c r="AO659" s="34"/>
      <c r="AP659" s="34"/>
      <c r="AQ659" s="34"/>
      <c r="AR659" s="34"/>
      <c r="AS659" s="34"/>
    </row>
    <row r="660" spans="1:4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  <c r="AP660" s="34"/>
      <c r="AQ660" s="34"/>
      <c r="AR660" s="34"/>
      <c r="AS660" s="34"/>
    </row>
    <row r="661" spans="1:4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  <c r="AN661" s="34"/>
      <c r="AO661" s="34"/>
      <c r="AP661" s="34"/>
      <c r="AQ661" s="34"/>
      <c r="AR661" s="34"/>
      <c r="AS661" s="34"/>
    </row>
    <row r="662" spans="1:4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  <c r="AN662" s="34"/>
      <c r="AO662" s="34"/>
      <c r="AP662" s="34"/>
      <c r="AQ662" s="34"/>
      <c r="AR662" s="34"/>
      <c r="AS662" s="34"/>
    </row>
    <row r="663" spans="1:4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  <c r="AN663" s="34"/>
      <c r="AO663" s="34"/>
      <c r="AP663" s="34"/>
      <c r="AQ663" s="34"/>
      <c r="AR663" s="34"/>
      <c r="AS663" s="34"/>
    </row>
    <row r="664" spans="1:45" x14ac:dyDescent="0.2">
      <c r="A664" s="34"/>
      <c r="B664" s="34"/>
      <c r="C664" s="34"/>
      <c r="D664" s="34"/>
      <c r="E664" s="34"/>
      <c r="F664" s="34"/>
      <c r="G664" s="373"/>
      <c r="H664" s="373"/>
      <c r="I664" s="373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  <c r="AP664" s="34"/>
      <c r="AQ664" s="34"/>
      <c r="AR664" s="34"/>
      <c r="AS664" s="34"/>
    </row>
    <row r="665" spans="1:45" x14ac:dyDescent="0.2">
      <c r="A665" s="34"/>
      <c r="B665" s="34"/>
      <c r="C665" s="34"/>
      <c r="D665" s="34"/>
      <c r="E665" s="34"/>
      <c r="F665" s="34"/>
      <c r="G665" s="373"/>
      <c r="H665" s="373"/>
      <c r="I665" s="373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  <c r="AN665" s="34"/>
      <c r="AO665" s="34"/>
      <c r="AP665" s="34"/>
      <c r="AQ665" s="34"/>
      <c r="AR665" s="34"/>
      <c r="AS665" s="34"/>
    </row>
    <row r="666" spans="1:45" x14ac:dyDescent="0.2">
      <c r="A666" s="34"/>
      <c r="B666" s="34"/>
      <c r="C666" s="34"/>
      <c r="D666" s="34"/>
      <c r="E666" s="34"/>
      <c r="F666" s="34"/>
      <c r="G666" s="373"/>
      <c r="H666" s="373"/>
      <c r="I666" s="373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  <c r="AP666" s="34"/>
      <c r="AQ666" s="34"/>
      <c r="AR666" s="34"/>
      <c r="AS666" s="34"/>
    </row>
    <row r="667" spans="1:45" x14ac:dyDescent="0.2">
      <c r="A667" s="34"/>
      <c r="B667" s="34"/>
      <c r="C667" s="34"/>
      <c r="D667" s="34"/>
      <c r="E667" s="34"/>
      <c r="F667" s="34"/>
      <c r="G667" s="373"/>
      <c r="H667" s="373"/>
      <c r="I667" s="373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/>
      <c r="AO667" s="34"/>
      <c r="AP667" s="34"/>
      <c r="AQ667" s="34"/>
      <c r="AR667" s="34"/>
      <c r="AS667" s="34"/>
    </row>
    <row r="668" spans="1:45" x14ac:dyDescent="0.2">
      <c r="A668" s="34"/>
      <c r="B668" s="34"/>
      <c r="C668" s="34"/>
      <c r="D668" s="34"/>
      <c r="E668" s="34"/>
      <c r="F668" s="34"/>
      <c r="G668" s="373"/>
      <c r="H668" s="373"/>
      <c r="I668" s="373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  <c r="AP668" s="34"/>
      <c r="AQ668" s="34"/>
      <c r="AR668" s="34"/>
      <c r="AS668" s="34"/>
    </row>
    <row r="669" spans="1:45" x14ac:dyDescent="0.2">
      <c r="A669" s="34"/>
      <c r="B669" s="34"/>
      <c r="C669" s="34"/>
      <c r="D669" s="34"/>
      <c r="E669" s="34"/>
      <c r="F669" s="34"/>
      <c r="G669" s="373"/>
      <c r="H669" s="373"/>
      <c r="I669" s="373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</row>
    <row r="670" spans="1:45" x14ac:dyDescent="0.2">
      <c r="A670" s="34"/>
      <c r="B670" s="34"/>
      <c r="C670" s="34"/>
      <c r="D670" s="34"/>
      <c r="E670" s="34"/>
      <c r="F670" s="34"/>
      <c r="G670" s="373"/>
      <c r="H670" s="373"/>
      <c r="I670" s="373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</row>
    <row r="671" spans="1:45" x14ac:dyDescent="0.2">
      <c r="A671" s="34"/>
      <c r="B671" s="34"/>
      <c r="C671" s="34"/>
      <c r="D671" s="34"/>
      <c r="E671" s="34"/>
      <c r="F671" s="34"/>
      <c r="G671" s="373"/>
      <c r="H671" s="373"/>
      <c r="I671" s="373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  <c r="AP671" s="34"/>
      <c r="AQ671" s="34"/>
      <c r="AR671" s="34"/>
      <c r="AS671" s="34"/>
    </row>
    <row r="672" spans="1:45" x14ac:dyDescent="0.2">
      <c r="A672" s="34"/>
      <c r="B672" s="34"/>
      <c r="C672" s="34"/>
      <c r="D672" s="34"/>
      <c r="E672" s="34"/>
      <c r="F672" s="34"/>
      <c r="G672" s="373"/>
      <c r="H672" s="373"/>
      <c r="I672" s="373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</row>
    <row r="673" spans="1:45" x14ac:dyDescent="0.2">
      <c r="A673" s="34"/>
      <c r="B673" s="34"/>
      <c r="C673" s="34"/>
      <c r="D673" s="34"/>
      <c r="E673" s="34"/>
      <c r="F673" s="34"/>
      <c r="G673" s="373"/>
      <c r="H673" s="373"/>
      <c r="I673" s="373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  <c r="AP673" s="34"/>
      <c r="AQ673" s="34"/>
      <c r="AR673" s="34"/>
      <c r="AS673" s="34"/>
    </row>
    <row r="674" spans="1:45" x14ac:dyDescent="0.2">
      <c r="A674" s="34"/>
      <c r="B674" s="34"/>
      <c r="C674" s="34"/>
      <c r="D674" s="34"/>
      <c r="E674" s="34"/>
      <c r="F674" s="34"/>
      <c r="G674" s="373"/>
      <c r="H674" s="373"/>
      <c r="I674" s="373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  <c r="AN674" s="34"/>
      <c r="AO674" s="34"/>
      <c r="AP674" s="34"/>
      <c r="AQ674" s="34"/>
      <c r="AR674" s="34"/>
      <c r="AS674" s="34"/>
    </row>
    <row r="675" spans="1:45" x14ac:dyDescent="0.2">
      <c r="A675" s="34"/>
      <c r="B675" s="34"/>
      <c r="C675" s="34"/>
      <c r="D675" s="34"/>
      <c r="E675" s="34"/>
      <c r="F675" s="34"/>
      <c r="G675" s="373"/>
      <c r="H675" s="373"/>
      <c r="I675" s="373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  <c r="AP675" s="34"/>
      <c r="AQ675" s="34"/>
      <c r="AR675" s="34"/>
      <c r="AS675" s="34"/>
    </row>
    <row r="676" spans="1:4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</row>
    <row r="677" spans="1:4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  <c r="AN677" s="34"/>
      <c r="AO677" s="34"/>
      <c r="AP677" s="34"/>
      <c r="AQ677" s="34"/>
      <c r="AR677" s="34"/>
      <c r="AS677" s="34"/>
    </row>
    <row r="678" spans="1:4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  <c r="AP678" s="34"/>
      <c r="AQ678" s="34"/>
      <c r="AR678" s="34"/>
      <c r="AS678" s="34"/>
    </row>
    <row r="679" spans="1:4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  <c r="AP679" s="34"/>
      <c r="AQ679" s="34"/>
      <c r="AR679" s="34"/>
      <c r="AS679" s="34"/>
    </row>
    <row r="680" spans="1:4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</row>
    <row r="681" spans="1:4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</row>
    <row r="682" spans="1:4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</row>
    <row r="683" spans="1:4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</row>
    <row r="684" spans="1:4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</row>
    <row r="685" spans="1:4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</row>
    <row r="686" spans="1:4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</row>
    <row r="687" spans="1:4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</row>
    <row r="688" spans="1:4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</row>
    <row r="689" spans="1:4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</row>
    <row r="690" spans="1:4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</row>
    <row r="691" spans="1:4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</row>
    <row r="692" spans="1:4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</row>
    <row r="693" spans="1:4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</row>
    <row r="694" spans="1:4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</row>
    <row r="695" spans="1:4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</row>
    <row r="696" spans="1:4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</row>
    <row r="697" spans="1:4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</row>
    <row r="698" spans="1:4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</row>
    <row r="699" spans="1:4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</row>
    <row r="700" spans="1:4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</row>
    <row r="701" spans="1:4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</row>
    <row r="702" spans="1:4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</row>
    <row r="703" spans="1:4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</row>
    <row r="704" spans="1:4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</row>
    <row r="705" spans="1:4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</row>
    <row r="706" spans="1:4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</row>
    <row r="707" spans="1:4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</row>
    <row r="708" spans="1:4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</row>
    <row r="709" spans="1:4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</row>
    <row r="710" spans="1:4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</row>
    <row r="711" spans="1:4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</row>
    <row r="712" spans="1:4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</row>
    <row r="713" spans="1:4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</row>
    <row r="714" spans="1:4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</row>
    <row r="715" spans="1:4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</row>
    <row r="716" spans="1:4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</row>
    <row r="717" spans="1:4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</row>
    <row r="718" spans="1:4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</row>
    <row r="719" spans="1:4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</row>
    <row r="720" spans="1:4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</row>
    <row r="721" spans="1:4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</row>
    <row r="722" spans="1:4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</row>
    <row r="723" spans="1:4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</row>
    <row r="724" spans="1:4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</row>
    <row r="725" spans="1:4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</row>
    <row r="726" spans="1:4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</row>
    <row r="727" spans="1:4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</row>
    <row r="728" spans="1:4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</row>
    <row r="729" spans="1:4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</row>
    <row r="730" spans="1:4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</row>
    <row r="731" spans="1:4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</row>
    <row r="732" spans="1:4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</row>
    <row r="733" spans="1:4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</row>
    <row r="734" spans="1:4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</row>
    <row r="735" spans="1:4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</row>
    <row r="736" spans="1:4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</row>
    <row r="737" spans="1:4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</row>
    <row r="738" spans="1:4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</row>
    <row r="739" spans="1:4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</row>
    <row r="740" spans="1:4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</row>
    <row r="741" spans="1:4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</row>
    <row r="742" spans="1:4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</row>
    <row r="743" spans="1:4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</row>
    <row r="744" spans="1:4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</row>
    <row r="745" spans="1:4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</row>
    <row r="746" spans="1:4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</row>
    <row r="747" spans="1:4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</row>
    <row r="748" spans="1:4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</row>
    <row r="749" spans="1:4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</row>
    <row r="750" spans="1:4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</row>
    <row r="751" spans="1:4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</row>
    <row r="752" spans="1:4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</row>
    <row r="753" spans="1:4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</row>
    <row r="754" spans="1:4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</row>
    <row r="755" spans="1:4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</row>
    <row r="756" spans="1:4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</row>
    <row r="757" spans="1:4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</row>
    <row r="758" spans="1:4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</row>
    <row r="759" spans="1:4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</row>
    <row r="760" spans="1:4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</row>
    <row r="761" spans="1:4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</row>
    <row r="762" spans="1:4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</row>
    <row r="763" spans="1:4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</row>
    <row r="764" spans="1:4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</row>
    <row r="765" spans="1:4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</row>
    <row r="766" spans="1:4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</row>
    <row r="767" spans="1:4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</row>
    <row r="768" spans="1:4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</row>
    <row r="769" spans="1:4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</row>
    <row r="770" spans="1:4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</row>
    <row r="771" spans="1:4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</row>
    <row r="772" spans="1:4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</row>
    <row r="773" spans="1:4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</row>
    <row r="774" spans="1:4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</row>
    <row r="775" spans="1:4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</row>
    <row r="776" spans="1:4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</row>
    <row r="777" spans="1:4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</row>
    <row r="778" spans="1:4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</row>
    <row r="779" spans="1:4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</row>
    <row r="780" spans="1:4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</row>
    <row r="781" spans="1:4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</row>
    <row r="782" spans="1:4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</row>
    <row r="783" spans="1:4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</row>
    <row r="784" spans="1:4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</row>
    <row r="785" spans="1:4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</row>
    <row r="786" spans="1:4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</row>
    <row r="787" spans="1:4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</row>
    <row r="788" spans="1:4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</row>
    <row r="789" spans="1:4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</row>
    <row r="790" spans="1:4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</row>
    <row r="791" spans="1:4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</row>
    <row r="792" spans="1:4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</row>
    <row r="793" spans="1:4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</row>
    <row r="794" spans="1:4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</row>
    <row r="795" spans="1:4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</row>
  </sheetData>
  <sheetProtection password="83AF" sheet="1" objects="1" scenarios="1"/>
  <mergeCells count="94">
    <mergeCell ref="G519:H519"/>
    <mergeCell ref="I519:J519"/>
    <mergeCell ref="K519:L519"/>
    <mergeCell ref="G520:H520"/>
    <mergeCell ref="I520:J520"/>
    <mergeCell ref="K520:L520"/>
    <mergeCell ref="K510:L510"/>
    <mergeCell ref="I64:J64"/>
    <mergeCell ref="I66:J66"/>
    <mergeCell ref="I114:J114"/>
    <mergeCell ref="I128:J128"/>
    <mergeCell ref="I130:J130"/>
    <mergeCell ref="I144:J144"/>
    <mergeCell ref="I176:J176"/>
    <mergeCell ref="I178:J178"/>
    <mergeCell ref="I34:J34"/>
    <mergeCell ref="G510:H510"/>
    <mergeCell ref="I510:J510"/>
    <mergeCell ref="I48:J48"/>
    <mergeCell ref="I50:J50"/>
    <mergeCell ref="I146:J146"/>
    <mergeCell ref="I160:J160"/>
    <mergeCell ref="I162:J162"/>
    <mergeCell ref="G7:H7"/>
    <mergeCell ref="H27:I27"/>
    <mergeCell ref="H28:I28"/>
    <mergeCell ref="D14:R18"/>
    <mergeCell ref="K7:L7"/>
    <mergeCell ref="G12:H12"/>
    <mergeCell ref="I32:J32"/>
    <mergeCell ref="K27:L27"/>
    <mergeCell ref="G509:H509"/>
    <mergeCell ref="I509:J509"/>
    <mergeCell ref="K509:L509"/>
    <mergeCell ref="I80:J80"/>
    <mergeCell ref="I82:J82"/>
    <mergeCell ref="I96:J96"/>
    <mergeCell ref="I98:J98"/>
    <mergeCell ref="I112:J112"/>
    <mergeCell ref="G500:H500"/>
    <mergeCell ref="G499:H499"/>
    <mergeCell ref="I500:J500"/>
    <mergeCell ref="I499:J499"/>
    <mergeCell ref="K499:L499"/>
    <mergeCell ref="K500:L500"/>
    <mergeCell ref="G529:H529"/>
    <mergeCell ref="I529:J529"/>
    <mergeCell ref="K529:L529"/>
    <mergeCell ref="G530:H530"/>
    <mergeCell ref="I530:J530"/>
    <mergeCell ref="K530:L530"/>
    <mergeCell ref="G539:H539"/>
    <mergeCell ref="I539:J539"/>
    <mergeCell ref="K539:L539"/>
    <mergeCell ref="G540:H540"/>
    <mergeCell ref="I540:J540"/>
    <mergeCell ref="K540:L540"/>
    <mergeCell ref="I549:J549"/>
    <mergeCell ref="K549:L549"/>
    <mergeCell ref="G550:H550"/>
    <mergeCell ref="I550:J550"/>
    <mergeCell ref="K550:L550"/>
    <mergeCell ref="G601:H601"/>
    <mergeCell ref="I601:J601"/>
    <mergeCell ref="K601:L601"/>
    <mergeCell ref="G600:H600"/>
    <mergeCell ref="G579:H579"/>
    <mergeCell ref="R286:S286"/>
    <mergeCell ref="I600:J600"/>
    <mergeCell ref="K600:L600"/>
    <mergeCell ref="G559:H559"/>
    <mergeCell ref="I559:J559"/>
    <mergeCell ref="K559:L559"/>
    <mergeCell ref="G569:H569"/>
    <mergeCell ref="I569:J569"/>
    <mergeCell ref="K569:L569"/>
    <mergeCell ref="G560:H560"/>
    <mergeCell ref="K560:L560"/>
    <mergeCell ref="G570:H570"/>
    <mergeCell ref="I570:J570"/>
    <mergeCell ref="K570:L570"/>
    <mergeCell ref="I560:J560"/>
    <mergeCell ref="G549:H549"/>
    <mergeCell ref="G590:H590"/>
    <mergeCell ref="I590:J590"/>
    <mergeCell ref="K590:L590"/>
    <mergeCell ref="I579:J579"/>
    <mergeCell ref="K579:L579"/>
    <mergeCell ref="G580:H580"/>
    <mergeCell ref="I580:J580"/>
    <mergeCell ref="K580:L580"/>
    <mergeCell ref="G589:H589"/>
    <mergeCell ref="I589:J589"/>
    <mergeCell ref="K589:L589"/>
  </mergeCells>
  <phoneticPr fontId="2" type="noConversion"/>
  <conditionalFormatting sqref="K36:L37 K39:L45 K52:L53 K55:L61 K68:L69 K71:L77 K84:L85 K87:L93 K100:L101 K103:L109 K116:L117 K119:L125 K132:L133 K135:L141 K148:L149 K415:L419 K295:L310 K314:L330 K334:L348 K352:L366 K370:L384 K388:L402 K202:L202 K204:L206 K214:L214 K216:L217 K406:L411 K151:L157 K164:L165 K167:L173 K180:L181 K183:L189">
    <cfRule type="expression" dxfId="10" priority="1" stopIfTrue="1">
      <formula>K$698="Yes"</formula>
    </cfRule>
  </conditionalFormatting>
  <conditionalFormatting sqref="M600:R601 F500:G501 F510:G511 K510:R511 F520:G521 K520:R521 F530:G531 K530:R531 F540:G541 K540:R541 F550:G551 K550:R551 F560:G561 K560:R561 F570:G571 K570:R571 F600:G601 K600:K601 K500:R501 F580:G581 K580:R581 F590:G591 K590:R591">
    <cfRule type="expression" dxfId="9" priority="2" stopIfTrue="1">
      <formula>F$684="Yes"</formula>
    </cfRule>
  </conditionalFormatting>
  <conditionalFormatting sqref="I500:I501 I510:I511 I520:I521 I530:I531 I540:I541 I550:I551 I560:I561 I570:I571 I600:I601 I580:I581 I590:I591">
    <cfRule type="expression" dxfId="8" priority="3" stopIfTrue="1">
      <formula>J$684="Yes"</formula>
    </cfRule>
  </conditionalFormatting>
  <dataValidations count="6">
    <dataValidation type="decimal" allowBlank="1" showInputMessage="1" showErrorMessage="1" errorTitle="Numbers only" error="Please enter only numbers" sqref="N255:R264 N211:R211 N128:R130 N32:R34 N48:R50 N64:R66 N80:R82 N96:R98 N112:R114 N26:R28 N199:R199 N197:R197 N144:R146 N227:R231 N160:R162 N176:R178">
      <formula1>-100</formula1>
      <formula2>100</formula2>
    </dataValidation>
    <dataValidation type="list" allowBlank="1" showInputMessage="1" showErrorMessage="1" errorTitle="Numbers only" error="Please enter only numbers" sqref="N198:R198 N212:R212">
      <formula1>$N$478:$N$479</formula1>
    </dataValidation>
    <dataValidation type="list" allowBlank="1" showInputMessage="1" showErrorMessage="1" sqref="I32 I146 I144 I130 I128 I114 I112 I98 I96 I82 I80 I66 I64 I50 I48 I34 K27 I162 I160 I178 I176">
      <formula1>$J$478:$J$482</formula1>
    </dataValidation>
    <dataValidation type="list" allowBlank="1" showInputMessage="1" showErrorMessage="1" sqref="G27:H27">
      <formula1>$G$481:$G$482</formula1>
    </dataValidation>
    <dataValidation type="list" allowBlank="1" showInputMessage="1" showErrorMessage="1" sqref="G28:H28">
      <formula1>$G$478:$G$479</formula1>
    </dataValidation>
    <dataValidation type="decimal" allowBlank="1" showInputMessage="1" showErrorMessage="1" sqref="K28">
      <formula1>0</formula1>
      <formula2>1</formula2>
    </dataValidation>
  </dataValidations>
  <hyperlinks>
    <hyperlink ref="E7" location="Scen1Basic" display="I. Scenario Description"/>
    <hyperlink ref="G7" location="Step_1_Assets" display="II. Assets / Funds"/>
    <hyperlink ref="K7" location="Step_1_GG" display="III. Gifts &amp; Grants"/>
    <hyperlink ref="P7" location="Scen1OE" display="V. Operating Expenses"/>
    <hyperlink ref="R286:S286" location="Scen2" display="Next Step"/>
    <hyperlink ref="N7" location="Scen1OR" display="IV. Other Revenues"/>
    <hyperlink ref="K7:L7" location="Scen1OF" display="III. Operating Funds"/>
    <hyperlink ref="R3" location="Start_Here_Intro" display="Back to Directions"/>
    <hyperlink ref="R3:S3" location="Start" display="Back to Start"/>
    <hyperlink ref="G7:H7" location="Scen1AF" display="II. Asset-Based Fees, Gifts, Grants, etc."/>
  </hyperlinks>
  <printOptions horizontalCentered="1"/>
  <pageMargins left="0.75" right="0.75" top="1" bottom="1" header="0.5" footer="0.5"/>
  <pageSetup scale="64" fitToHeight="2" orientation="landscape" r:id="rId1"/>
  <headerFooter alignWithMargins="0">
    <oddFooter>&amp;R&amp;A</oddFooter>
  </headerFooter>
  <rowBreaks count="8" manualBreakCount="8">
    <brk id="29" min="2" max="18" man="1"/>
    <brk id="77" min="2" max="18" man="1"/>
    <brk id="125" min="2" max="18" man="1"/>
    <brk id="157" min="2" max="18" man="1"/>
    <brk id="189" min="2" max="18" man="1"/>
    <brk id="288" min="2" max="18" man="1"/>
    <brk id="348" min="2" max="18" man="1"/>
    <brk id="402" min="2" max="18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62"/>
    <pageSetUpPr autoPageBreaks="0"/>
  </sheetPr>
  <dimension ref="A1:AS795"/>
  <sheetViews>
    <sheetView showGridLines="0" zoomScale="80" zoomScaleNormal="80" zoomScaleSheetLayoutView="50" workbookViewId="0">
      <pane ySplit="8" topLeftCell="A9" activePane="bottomLeft" state="frozen"/>
      <selection activeCell="Q8" sqref="Q8"/>
      <selection pane="bottomLeft"/>
    </sheetView>
  </sheetViews>
  <sheetFormatPr defaultRowHeight="12.75" outlineLevelRow="2" x14ac:dyDescent="0.2"/>
  <cols>
    <col min="1" max="1" width="1.42578125" style="35" customWidth="1"/>
    <col min="2" max="3" width="1.28515625" style="35" customWidth="1"/>
    <col min="4" max="4" width="1.42578125" style="35" customWidth="1"/>
    <col min="5" max="5" width="14.28515625" style="35" customWidth="1"/>
    <col min="6" max="6" width="15.7109375" style="35" customWidth="1"/>
    <col min="7" max="7" width="7.7109375" style="35" customWidth="1"/>
    <col min="8" max="8" width="7.85546875" style="35" customWidth="1"/>
    <col min="9" max="9" width="11.42578125" style="35" customWidth="1"/>
    <col min="10" max="10" width="4.28515625" style="35" customWidth="1"/>
    <col min="11" max="11" width="7.140625" style="35" customWidth="1"/>
    <col min="12" max="12" width="8.5703125" style="35" customWidth="1"/>
    <col min="13" max="18" width="15.7109375" style="35" customWidth="1"/>
    <col min="19" max="19" width="2.28515625" style="35" customWidth="1"/>
    <col min="20" max="20" width="1.42578125" style="35" customWidth="1"/>
    <col min="21" max="21" width="2.28515625" style="35" customWidth="1"/>
    <col min="22" max="16384" width="9.140625" style="35"/>
  </cols>
  <sheetData>
    <row r="1" spans="1:42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</row>
    <row r="2" spans="1:42" x14ac:dyDescent="0.2">
      <c r="A2" s="34"/>
      <c r="O2" s="229"/>
      <c r="P2" s="229"/>
      <c r="Q2" s="229"/>
      <c r="R2" s="229"/>
      <c r="S2" s="229"/>
      <c r="T2" s="229"/>
      <c r="U2" s="39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42" ht="18" x14ac:dyDescent="0.2">
      <c r="A3" s="34"/>
      <c r="C3" s="1" t="str">
        <f>"Step 2B - Forecast Scenario 2 |"&amp;" "&amp;G12</f>
        <v>Step 2B - Forecast Scenario 2 | Scenario 2</v>
      </c>
      <c r="O3" s="229"/>
      <c r="P3" s="229"/>
      <c r="Q3" s="229"/>
      <c r="R3" s="55" t="s">
        <v>84</v>
      </c>
      <c r="S3" s="33"/>
      <c r="T3" s="38"/>
      <c r="U3" s="39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42" ht="5.0999999999999996" customHeight="1" x14ac:dyDescent="0.2">
      <c r="A4" s="34"/>
      <c r="O4" s="229"/>
      <c r="P4" s="229"/>
      <c r="Q4" s="229"/>
      <c r="R4" s="229"/>
      <c r="S4" s="229"/>
      <c r="T4" s="38"/>
      <c r="U4" s="39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</row>
    <row r="5" spans="1:42" ht="18" customHeight="1" x14ac:dyDescent="0.2">
      <c r="A5" s="34"/>
      <c r="C5" s="23" t="s">
        <v>170</v>
      </c>
      <c r="O5" s="229"/>
      <c r="P5" s="229"/>
      <c r="Q5" s="229"/>
      <c r="R5" s="229"/>
      <c r="S5" s="229"/>
      <c r="T5" s="38"/>
      <c r="U5" s="39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42" ht="13.5" thickBot="1" x14ac:dyDescent="0.25">
      <c r="A6" s="34"/>
      <c r="O6" s="229"/>
      <c r="P6" s="229"/>
      <c r="Q6" s="229"/>
      <c r="R6" s="229"/>
      <c r="S6" s="229"/>
      <c r="T6" s="38"/>
      <c r="U6" s="39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42" s="380" customFormat="1" ht="46.5" customHeight="1" thickTop="1" thickBot="1" x14ac:dyDescent="0.25">
      <c r="A7" s="379"/>
      <c r="E7" s="391" t="s">
        <v>36</v>
      </c>
      <c r="F7" s="392"/>
      <c r="G7" s="519" t="s">
        <v>53</v>
      </c>
      <c r="H7" s="520"/>
      <c r="I7" s="392"/>
      <c r="J7" s="392"/>
      <c r="K7" s="519" t="s">
        <v>146</v>
      </c>
      <c r="L7" s="520"/>
      <c r="M7" s="392"/>
      <c r="N7" s="391" t="s">
        <v>147</v>
      </c>
      <c r="O7" s="392"/>
      <c r="P7" s="391" t="s">
        <v>148</v>
      </c>
      <c r="R7" s="381"/>
      <c r="S7" s="382"/>
      <c r="T7" s="383"/>
      <c r="U7" s="384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</row>
    <row r="8" spans="1:42" ht="9" customHeight="1" thickTop="1" x14ac:dyDescent="0.2">
      <c r="A8" s="34"/>
      <c r="C8" s="5"/>
      <c r="D8" s="5"/>
      <c r="E8" s="5"/>
      <c r="F8" s="46"/>
      <c r="G8" s="5"/>
      <c r="H8" s="5"/>
      <c r="I8" s="5"/>
      <c r="J8" s="46"/>
      <c r="K8" s="5"/>
      <c r="L8" s="5"/>
      <c r="M8" s="46"/>
      <c r="N8" s="5"/>
      <c r="O8" s="46"/>
      <c r="P8" s="46"/>
      <c r="Q8" s="46"/>
      <c r="R8" s="38"/>
      <c r="S8" s="38"/>
      <c r="T8" s="38"/>
      <c r="U8" s="39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</row>
    <row r="9" spans="1:42" ht="9" customHeight="1" thickBot="1" x14ac:dyDescent="0.25">
      <c r="A9" s="34"/>
      <c r="O9" s="229"/>
      <c r="P9" s="229"/>
      <c r="Q9" s="229"/>
      <c r="R9" s="229"/>
      <c r="S9" s="229"/>
      <c r="T9" s="38"/>
      <c r="U9" s="39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1:42" ht="18.75" customHeight="1" x14ac:dyDescent="0.2">
      <c r="A10" s="34"/>
      <c r="C10" s="230"/>
      <c r="D10" s="64" t="str">
        <f>E7</f>
        <v>I. Scenario Description</v>
      </c>
      <c r="E10" s="64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2"/>
      <c r="T10" s="38"/>
      <c r="U10" s="39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1:42" ht="3.75" customHeight="1" x14ac:dyDescent="0.2">
      <c r="A11" s="34"/>
      <c r="C11" s="66"/>
      <c r="D11" s="73"/>
      <c r="E11" s="7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4"/>
      <c r="T11" s="38"/>
      <c r="U11" s="39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</row>
    <row r="12" spans="1:42" ht="15" x14ac:dyDescent="0.2">
      <c r="A12" s="34"/>
      <c r="C12" s="66"/>
      <c r="D12" s="85" t="s">
        <v>47</v>
      </c>
      <c r="E12" s="73"/>
      <c r="F12" s="233"/>
      <c r="G12" s="533" t="s">
        <v>209</v>
      </c>
      <c r="H12" s="533"/>
      <c r="I12" s="235" t="s">
        <v>81</v>
      </c>
      <c r="J12" s="235"/>
      <c r="K12" s="235"/>
      <c r="L12" s="233"/>
      <c r="M12" s="233"/>
      <c r="N12" s="233"/>
      <c r="O12" s="233"/>
      <c r="P12" s="233"/>
      <c r="Q12" s="233"/>
      <c r="R12" s="233"/>
      <c r="S12" s="234"/>
      <c r="T12" s="38"/>
      <c r="U12" s="39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</row>
    <row r="13" spans="1:42" ht="9" customHeight="1" thickBot="1" x14ac:dyDescent="0.25">
      <c r="A13" s="34"/>
      <c r="C13" s="66"/>
      <c r="D13" s="86"/>
      <c r="E13" s="7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4"/>
      <c r="T13" s="38"/>
      <c r="U13" s="39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</row>
    <row r="14" spans="1:42" ht="15" customHeight="1" x14ac:dyDescent="0.2">
      <c r="A14" s="34"/>
      <c r="C14" s="66"/>
      <c r="D14" s="524" t="s">
        <v>173</v>
      </c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  <c r="R14" s="526"/>
      <c r="S14" s="65"/>
      <c r="T14" s="38"/>
      <c r="U14" s="39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</row>
    <row r="15" spans="1:42" ht="15" customHeight="1" x14ac:dyDescent="0.2">
      <c r="A15" s="34"/>
      <c r="C15" s="66"/>
      <c r="D15" s="527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9"/>
      <c r="S15" s="65"/>
      <c r="T15" s="38"/>
      <c r="U15" s="39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</row>
    <row r="16" spans="1:42" ht="15" customHeight="1" x14ac:dyDescent="0.2">
      <c r="A16" s="34"/>
      <c r="C16" s="66"/>
      <c r="D16" s="527"/>
      <c r="E16" s="528"/>
      <c r="F16" s="528"/>
      <c r="G16" s="528"/>
      <c r="H16" s="528"/>
      <c r="I16" s="528"/>
      <c r="J16" s="528"/>
      <c r="K16" s="528"/>
      <c r="L16" s="528"/>
      <c r="M16" s="528"/>
      <c r="N16" s="528"/>
      <c r="O16" s="528"/>
      <c r="P16" s="528"/>
      <c r="Q16" s="528"/>
      <c r="R16" s="529"/>
      <c r="S16" s="65"/>
      <c r="T16" s="38"/>
      <c r="U16" s="39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</row>
    <row r="17" spans="1:32" ht="15" customHeight="1" x14ac:dyDescent="0.2">
      <c r="A17" s="34"/>
      <c r="C17" s="66"/>
      <c r="D17" s="527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9"/>
      <c r="S17" s="65"/>
      <c r="T17" s="38"/>
      <c r="U17" s="39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ht="15" customHeight="1" thickBot="1" x14ac:dyDescent="0.25">
      <c r="A18" s="34"/>
      <c r="C18" s="66"/>
      <c r="D18" s="530"/>
      <c r="E18" s="531"/>
      <c r="F18" s="531"/>
      <c r="G18" s="531"/>
      <c r="H18" s="531"/>
      <c r="I18" s="531"/>
      <c r="J18" s="531"/>
      <c r="K18" s="531"/>
      <c r="L18" s="531"/>
      <c r="M18" s="531"/>
      <c r="N18" s="531"/>
      <c r="O18" s="531"/>
      <c r="P18" s="531"/>
      <c r="Q18" s="531"/>
      <c r="R18" s="532"/>
      <c r="S18" s="65"/>
      <c r="T18" s="38"/>
      <c r="U18" s="39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</row>
    <row r="19" spans="1:32" ht="13.5" thickBot="1" x14ac:dyDescent="0.25">
      <c r="A19" s="34"/>
      <c r="C19" s="67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7"/>
      <c r="T19" s="38"/>
      <c r="U19" s="39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">
      <c r="A20" s="34"/>
      <c r="T20" s="5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</row>
    <row r="21" spans="1:32" ht="13.5" thickBot="1" x14ac:dyDescent="0.25">
      <c r="A21" s="34"/>
      <c r="T21" s="5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ht="18.75" customHeight="1" x14ac:dyDescent="0.2">
      <c r="A22" s="34"/>
      <c r="C22" s="230"/>
      <c r="D22" s="64" t="str">
        <f>G7</f>
        <v>II. Asset-Based Fees, Gifts, Grants, etc.</v>
      </c>
      <c r="E22" s="64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2"/>
      <c r="T22" s="5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</row>
    <row r="23" spans="1:32" ht="18.75" customHeight="1" thickBot="1" x14ac:dyDescent="0.25">
      <c r="A23" s="34"/>
      <c r="C23" s="66"/>
      <c r="D23" s="73"/>
      <c r="E23" s="7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4"/>
      <c r="T23" s="5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1:32" x14ac:dyDescent="0.2">
      <c r="A24" s="34"/>
      <c r="C24" s="66"/>
      <c r="D24" s="238" t="s">
        <v>52</v>
      </c>
      <c r="E24" s="239"/>
      <c r="F24" s="239"/>
      <c r="G24" s="239"/>
      <c r="H24" s="239"/>
      <c r="I24" s="239"/>
      <c r="J24" s="239"/>
      <c r="K24" s="240"/>
      <c r="L24" s="240"/>
      <c r="M24" s="240"/>
      <c r="N24" s="241" t="str">
        <f>Step1_Historical!H13&amp;", "&amp;Step1_Historical!H15+1</f>
        <v>Dec 31, 2014</v>
      </c>
      <c r="O24" s="241" t="str">
        <f>Step1_Historical!H13&amp;", "&amp;Step1_Historical!H15+2</f>
        <v>Dec 31, 2015</v>
      </c>
      <c r="P24" s="241" t="str">
        <f>Step1_Historical!H13&amp;", "&amp;Step1_Historical!H15+3</f>
        <v>Dec 31, 2016</v>
      </c>
      <c r="Q24" s="241" t="str">
        <f>Step1_Historical!H13&amp;", "&amp;Step1_Historical!H15+4</f>
        <v>Dec 31, 2017</v>
      </c>
      <c r="R24" s="242" t="str">
        <f>Step1_Historical!H13&amp;", "&amp;Step1_Historical!H15+5</f>
        <v>Dec 31, 2018</v>
      </c>
      <c r="S24" s="65"/>
      <c r="T24" s="5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</row>
    <row r="25" spans="1:32" ht="5.25" customHeight="1" x14ac:dyDescent="0.2">
      <c r="A25" s="34"/>
      <c r="C25" s="66"/>
      <c r="D25" s="117"/>
      <c r="E25" s="86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4"/>
      <c r="S25" s="234"/>
      <c r="T25" s="5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spans="1:32" ht="13.5" thickBot="1" x14ac:dyDescent="0.25">
      <c r="A26" s="34"/>
      <c r="C26" s="66"/>
      <c r="D26" s="117"/>
      <c r="E26" s="228" t="s">
        <v>113</v>
      </c>
      <c r="F26" s="233"/>
      <c r="G26" s="233"/>
      <c r="H26" s="233"/>
      <c r="I26" s="233"/>
      <c r="J26" s="233"/>
      <c r="K26" s="233"/>
      <c r="L26" s="233"/>
      <c r="M26" s="243"/>
      <c r="N26" s="244">
        <f>Step2A_Scenario1!N26</f>
        <v>0</v>
      </c>
      <c r="O26" s="245">
        <f>Step2A_Scenario1!O26</f>
        <v>0</v>
      </c>
      <c r="P26" s="246">
        <f>Step2A_Scenario1!P26</f>
        <v>0</v>
      </c>
      <c r="Q26" s="247">
        <f t="shared" ref="Q26:R28" si="0">P26</f>
        <v>0</v>
      </c>
      <c r="R26" s="248">
        <f t="shared" si="0"/>
        <v>0</v>
      </c>
      <c r="S26" s="234"/>
      <c r="T26" s="5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spans="1:32" ht="13.5" thickBot="1" x14ac:dyDescent="0.25">
      <c r="A27" s="34"/>
      <c r="C27" s="66"/>
      <c r="D27" s="117"/>
      <c r="E27" s="228" t="s">
        <v>111</v>
      </c>
      <c r="F27" s="249"/>
      <c r="G27" s="250"/>
      <c r="H27" s="521" t="str">
        <f>Step2A_Scenario1!H27</f>
        <v>Pass through</v>
      </c>
      <c r="I27" s="522"/>
      <c r="J27" s="233"/>
      <c r="K27" s="516" t="str">
        <f>Step2A_Scenario1!K27</f>
        <v>3-yr rolling avg</v>
      </c>
      <c r="L27" s="518"/>
      <c r="M27" s="243"/>
      <c r="N27" s="251">
        <f>Step2A_Scenario1!N27</f>
        <v>0</v>
      </c>
      <c r="O27" s="252">
        <f>Step2A_Scenario1!O27</f>
        <v>0</v>
      </c>
      <c r="P27" s="253">
        <f>Step2A_Scenario1!P27</f>
        <v>0</v>
      </c>
      <c r="Q27" s="254">
        <f t="shared" si="0"/>
        <v>0</v>
      </c>
      <c r="R27" s="255">
        <f t="shared" si="0"/>
        <v>0</v>
      </c>
      <c r="S27" s="234"/>
      <c r="T27" s="5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spans="1:32" ht="13.5" thickBot="1" x14ac:dyDescent="0.25">
      <c r="A28" s="34"/>
      <c r="C28" s="66"/>
      <c r="D28" s="118"/>
      <c r="E28" s="256" t="s">
        <v>112</v>
      </c>
      <c r="F28" s="236"/>
      <c r="G28" s="257"/>
      <c r="H28" s="523" t="str">
        <f>Step2A_Scenario1!H28</f>
        <v>Reinvest in fund</v>
      </c>
      <c r="I28" s="523"/>
      <c r="J28" s="258"/>
      <c r="K28" s="259">
        <f>Step2A_Scenario1!K28</f>
        <v>0.1</v>
      </c>
      <c r="L28" s="260" t="s">
        <v>55</v>
      </c>
      <c r="M28" s="261"/>
      <c r="N28" s="262">
        <f>Step2A_Scenario1!N28</f>
        <v>0</v>
      </c>
      <c r="O28" s="263">
        <f>Step2A_Scenario1!O28</f>
        <v>0</v>
      </c>
      <c r="P28" s="264">
        <f>Step2A_Scenario1!P28</f>
        <v>0</v>
      </c>
      <c r="Q28" s="265">
        <f t="shared" si="0"/>
        <v>0</v>
      </c>
      <c r="R28" s="266">
        <f t="shared" si="0"/>
        <v>0</v>
      </c>
      <c r="S28" s="234"/>
      <c r="T28" s="5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spans="1:32" ht="9.75" customHeight="1" thickBot="1" x14ac:dyDescent="0.25">
      <c r="A29" s="34"/>
      <c r="C29" s="66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65"/>
      <c r="T29" s="5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</row>
    <row r="30" spans="1:32" ht="15" x14ac:dyDescent="0.2">
      <c r="A30" s="34"/>
      <c r="C30" s="66"/>
      <c r="D30" s="267" t="str">
        <f>"DAF: "&amp;Step1_Historical!E27</f>
        <v>DAF: DAF Category 1</v>
      </c>
      <c r="E30" s="239"/>
      <c r="F30" s="239"/>
      <c r="G30" s="239"/>
      <c r="H30" s="239"/>
      <c r="I30" s="239"/>
      <c r="J30" s="239"/>
      <c r="K30" s="268"/>
      <c r="L30" s="268"/>
      <c r="M30" s="241" t="str">
        <f>Step1_Historical!H13&amp;", "&amp;Step1_Historical!H15</f>
        <v>Dec 31, 2013</v>
      </c>
      <c r="N30" s="241" t="str">
        <f>N24</f>
        <v>Dec 31, 2014</v>
      </c>
      <c r="O30" s="241" t="str">
        <f>O24</f>
        <v>Dec 31, 2015</v>
      </c>
      <c r="P30" s="241" t="str">
        <f>P24</f>
        <v>Dec 31, 2016</v>
      </c>
      <c r="Q30" s="241" t="str">
        <f>Q24</f>
        <v>Dec 31, 2017</v>
      </c>
      <c r="R30" s="242" t="str">
        <f>R24</f>
        <v>Dec 31, 2018</v>
      </c>
      <c r="S30" s="65"/>
      <c r="T30" s="5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spans="1:32" ht="5.25" customHeight="1" x14ac:dyDescent="0.2">
      <c r="A31" s="34"/>
      <c r="C31" s="66"/>
      <c r="D31" s="66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65"/>
      <c r="S31" s="65"/>
      <c r="T31" s="5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spans="1:32" ht="13.5" thickBot="1" x14ac:dyDescent="0.25">
      <c r="A32" s="34"/>
      <c r="C32" s="66"/>
      <c r="D32" s="66"/>
      <c r="E32" s="228" t="s">
        <v>56</v>
      </c>
      <c r="F32" s="249"/>
      <c r="G32" s="249"/>
      <c r="H32" s="249"/>
      <c r="I32" s="516" t="str">
        <f>Step2A_Scenario1!I32</f>
        <v>3-yr rolling avg</v>
      </c>
      <c r="J32" s="517"/>
      <c r="K32" s="269"/>
      <c r="L32" s="269"/>
      <c r="M32" s="270" t="s">
        <v>35</v>
      </c>
      <c r="N32" s="245">
        <f>Step2A_Scenario1!N32</f>
        <v>0</v>
      </c>
      <c r="O32" s="245">
        <f>Step2A_Scenario1!O32</f>
        <v>0</v>
      </c>
      <c r="P32" s="245">
        <f>Step2A_Scenario1!P32</f>
        <v>0</v>
      </c>
      <c r="Q32" s="247">
        <f t="shared" ref="Q32:R34" si="1">P32</f>
        <v>0</v>
      </c>
      <c r="R32" s="248">
        <f t="shared" si="1"/>
        <v>0</v>
      </c>
      <c r="S32" s="65"/>
      <c r="T32" s="5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1:32" ht="13.5" thickBot="1" x14ac:dyDescent="0.25">
      <c r="A33" s="34"/>
      <c r="C33" s="66"/>
      <c r="D33" s="66"/>
      <c r="E33" s="228" t="s">
        <v>57</v>
      </c>
      <c r="F33" s="249"/>
      <c r="G33" s="249"/>
      <c r="H33" s="249"/>
      <c r="I33" s="249"/>
      <c r="J33" s="249"/>
      <c r="K33" s="249"/>
      <c r="L33" s="249"/>
      <c r="M33" s="270" t="s">
        <v>35</v>
      </c>
      <c r="N33" s="245">
        <f>Step2A_Scenario1!N33</f>
        <v>0</v>
      </c>
      <c r="O33" s="245">
        <f>Step2A_Scenario1!O33</f>
        <v>0</v>
      </c>
      <c r="P33" s="245">
        <f>Step2A_Scenario1!P33</f>
        <v>0</v>
      </c>
      <c r="Q33" s="247">
        <f t="shared" si="1"/>
        <v>0</v>
      </c>
      <c r="R33" s="248">
        <f t="shared" si="1"/>
        <v>0</v>
      </c>
      <c r="S33" s="65"/>
      <c r="T33" s="5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spans="1:32" x14ac:dyDescent="0.2">
      <c r="A34" s="34"/>
      <c r="C34" s="66"/>
      <c r="D34" s="66"/>
      <c r="E34" s="228" t="s">
        <v>114</v>
      </c>
      <c r="F34" s="249"/>
      <c r="G34" s="249"/>
      <c r="H34" s="249"/>
      <c r="I34" s="516" t="str">
        <f>Step2A_Scenario1!I34</f>
        <v>3-yr rolling avg</v>
      </c>
      <c r="J34" s="517"/>
      <c r="K34" s="269"/>
      <c r="L34" s="269"/>
      <c r="M34" s="271" t="s">
        <v>35</v>
      </c>
      <c r="N34" s="272">
        <f>Step2A_Scenario1!N34</f>
        <v>0</v>
      </c>
      <c r="O34" s="272">
        <f>Step2A_Scenario1!O34</f>
        <v>0</v>
      </c>
      <c r="P34" s="272">
        <f>Step2A_Scenario1!P34</f>
        <v>0</v>
      </c>
      <c r="Q34" s="273">
        <f t="shared" si="1"/>
        <v>0</v>
      </c>
      <c r="R34" s="274">
        <f t="shared" si="1"/>
        <v>0</v>
      </c>
      <c r="S34" s="65"/>
      <c r="T34" s="5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spans="1:32" ht="8.25" customHeight="1" x14ac:dyDescent="0.2">
      <c r="A35" s="34"/>
      <c r="C35" s="66"/>
      <c r="D35" s="275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65"/>
      <c r="S35" s="65"/>
      <c r="T35" s="5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spans="1:32" ht="13.5" thickBot="1" x14ac:dyDescent="0.25">
      <c r="A36" s="34"/>
      <c r="C36" s="66"/>
      <c r="D36" s="66"/>
      <c r="E36" s="228" t="s">
        <v>38</v>
      </c>
      <c r="F36" s="249"/>
      <c r="G36" s="249"/>
      <c r="H36" s="249"/>
      <c r="I36" s="249"/>
      <c r="J36" s="249"/>
      <c r="K36" s="276"/>
      <c r="L36" s="276"/>
      <c r="M36" s="277">
        <f>Step1_Historical!L27</f>
        <v>0</v>
      </c>
      <c r="N36" s="278">
        <f>M44</f>
        <v>0</v>
      </c>
      <c r="O36" s="278">
        <f>N44</f>
        <v>0</v>
      </c>
      <c r="P36" s="279">
        <f>O44</f>
        <v>0</v>
      </c>
      <c r="Q36" s="279">
        <f>P44</f>
        <v>0</v>
      </c>
      <c r="R36" s="280">
        <f>Q44</f>
        <v>0</v>
      </c>
      <c r="S36" s="65"/>
      <c r="T36" s="5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ht="13.5" hidden="1" outlineLevel="1" thickBot="1" x14ac:dyDescent="0.25">
      <c r="A37" s="34"/>
      <c r="C37" s="66"/>
      <c r="D37" s="66"/>
      <c r="E37" s="281" t="s">
        <v>151</v>
      </c>
      <c r="F37" s="249"/>
      <c r="G37" s="249"/>
      <c r="H37" s="249"/>
      <c r="I37" s="249"/>
      <c r="J37" s="249"/>
      <c r="K37" s="276"/>
      <c r="L37" s="276"/>
      <c r="M37" s="270" t="s">
        <v>35</v>
      </c>
      <c r="N37" s="282">
        <f>N32*(IF($I32=$D$502,N$502,IF($I32=$D$503,N$503,IF($I32=$D$504,N$504,IF($I32=$D$505,N$505,IF($I32=$D$506,N$506,"NA"))))))</f>
        <v>0</v>
      </c>
      <c r="O37" s="282">
        <f>O32*(IF($I32=$D$502,O$502,IF($I32=$D$503,O$503,IF($I32=$D$504,O$504,IF($I32=$D$505,O$505,IF($I32=$D$506,O$506,"NA"))))))</f>
        <v>0</v>
      </c>
      <c r="P37" s="282">
        <f>P32*(IF($I32=$D$502,P$502,IF($I32=$D$503,P$503,IF($I32=$D$504,P$504,IF($I32=$D$505,P$505,IF($I32=$D$506,P$506,"NA"))))))</f>
        <v>0</v>
      </c>
      <c r="Q37" s="283">
        <f>Q32*(IF($I32=$D$502,Q$502,IF($I32=$D$503,Q$503,IF($I32=$D$504,Q$504,IF($I32=$D$505,Q$505,IF($I32=$D$506,Q$506,"NA"))))))</f>
        <v>0</v>
      </c>
      <c r="R37" s="284">
        <f>R32*(IF($I32=$D$502,R$502,IF($I32=$D$503,R$503,IF($I32=$D$504,R$504,IF($I32=$D$505,R$505,IF($I32=$D$506,R$506,"NA"))))))</f>
        <v>0</v>
      </c>
      <c r="S37" s="65"/>
      <c r="T37" s="5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13.5" hidden="1" outlineLevel="1" thickBot="1" x14ac:dyDescent="0.25">
      <c r="A38" s="34"/>
      <c r="C38" s="66"/>
      <c r="D38" s="66"/>
      <c r="E38" s="281" t="s">
        <v>152</v>
      </c>
      <c r="F38" s="249"/>
      <c r="G38" s="249"/>
      <c r="H38" s="249"/>
      <c r="I38" s="249"/>
      <c r="J38" s="249"/>
      <c r="K38" s="285"/>
      <c r="L38" s="285"/>
      <c r="M38" s="270" t="s">
        <v>35</v>
      </c>
      <c r="N38" s="282">
        <f>N33*N36</f>
        <v>0</v>
      </c>
      <c r="O38" s="282">
        <f>O33*O36</f>
        <v>0</v>
      </c>
      <c r="P38" s="282">
        <f>P33*P36</f>
        <v>0</v>
      </c>
      <c r="Q38" s="282">
        <f>Q33*Q36</f>
        <v>0</v>
      </c>
      <c r="R38" s="284">
        <f>R33*R36</f>
        <v>0</v>
      </c>
      <c r="S38" s="65"/>
      <c r="T38" s="5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ht="13.5" hidden="1" outlineLevel="1" thickBot="1" x14ac:dyDescent="0.25">
      <c r="A39" s="34"/>
      <c r="C39" s="66"/>
      <c r="D39" s="66"/>
      <c r="E39" s="281" t="s">
        <v>153</v>
      </c>
      <c r="F39" s="249"/>
      <c r="G39" s="249"/>
      <c r="H39" s="249"/>
      <c r="I39" s="249"/>
      <c r="J39" s="249"/>
      <c r="K39" s="276"/>
      <c r="L39" s="276"/>
      <c r="M39" s="286" t="s">
        <v>35</v>
      </c>
      <c r="N39" s="282">
        <f>N34*(IF($I34=$D$502,N$502,IF($I34=$D$503,N$503,IF($I34=$D$504,N$504,IF($I34=$D$505,N$505,IF($I34=$D$506,N$506,"NA"))))))</f>
        <v>0</v>
      </c>
      <c r="O39" s="282">
        <f>O34*(IF($I34=$D$502,O$502,IF($I34=$D$503,O$503,IF($I34=$D$504,O$504,IF($I34=$D$505,O$505,IF($I34=$D$506,O$506,"NA"))))))</f>
        <v>0</v>
      </c>
      <c r="P39" s="283">
        <f>P34*(IF($I34=$D$502,P$502,IF($I34=$D$503,P$503,IF($I34=$D$504,P$504,IF($I34=$D$505,P$505,IF($I34=$D$506,P$506,"NA"))))))</f>
        <v>0</v>
      </c>
      <c r="Q39" s="283">
        <f>Q34*(IF($I34=$D$502,Q$502,IF($I34=$D$503,Q$503,IF($I34=$D$504,Q$504,IF($I34=$D$505,Q$505,IF($I34=$D$506,Q$506,"NA"))))))</f>
        <v>0</v>
      </c>
      <c r="R39" s="284">
        <f>R34*(IF($I34=$D$502,R$502,IF($I34=$D$503,R$503,IF($I34=$D$504,R$504,IF($I34=$D$505,R$505,IF($I34=$D$506,R$506,"NA"))))))</f>
        <v>0</v>
      </c>
      <c r="S39" s="65"/>
      <c r="T39" s="5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ht="13.5" hidden="1" outlineLevel="2" thickBot="1" x14ac:dyDescent="0.25">
      <c r="A40" s="34"/>
      <c r="C40" s="66"/>
      <c r="D40" s="66"/>
      <c r="E40" s="364" t="s">
        <v>154</v>
      </c>
      <c r="F40" s="249"/>
      <c r="G40" s="249"/>
      <c r="H40" s="249"/>
      <c r="I40" s="249"/>
      <c r="J40" s="249"/>
      <c r="K40" s="276"/>
      <c r="L40" s="276"/>
      <c r="M40" s="286" t="s">
        <v>35</v>
      </c>
      <c r="N40" s="282">
        <f>N36*N$26*(1-$K$28)</f>
        <v>0</v>
      </c>
      <c r="O40" s="282">
        <f>O36*O$26*(1-$K$28)</f>
        <v>0</v>
      </c>
      <c r="P40" s="282">
        <f>P36*P$26*(1-$K$28)</f>
        <v>0</v>
      </c>
      <c r="Q40" s="282">
        <f>Q36*Q$26*(1-$K$28)</f>
        <v>0</v>
      </c>
      <c r="R40" s="284">
        <f>R36*R$26*(1-$K$28)</f>
        <v>0</v>
      </c>
      <c r="S40" s="65"/>
      <c r="T40" s="5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ht="13.5" hidden="1" outlineLevel="2" thickBot="1" x14ac:dyDescent="0.25">
      <c r="A41" s="34"/>
      <c r="C41" s="66"/>
      <c r="D41" s="66"/>
      <c r="E41" s="364" t="s">
        <v>155</v>
      </c>
      <c r="F41" s="249"/>
      <c r="G41" s="249"/>
      <c r="H41" s="249"/>
      <c r="I41" s="249"/>
      <c r="J41" s="249"/>
      <c r="K41" s="276"/>
      <c r="L41" s="276"/>
      <c r="M41" s="286" t="s">
        <v>35</v>
      </c>
      <c r="N41" s="282">
        <f>N$27*(IF($K$27=$D$502,N$502,IF($K$27=$D$503,N$503,IF($K$27=$D$504,N$504,IF($K$27=$D$505,N$505,IF($K$27=$D$506,N$506,"NA"))))))</f>
        <v>0</v>
      </c>
      <c r="O41" s="282">
        <f>O$27*(IF($K$27=$D$502,O$502,IF($K$27=$D$503,O$503,IF($K$27=$D$504,O$504,IF($K$27=$D$505,O$505,IF($K$27=$D$506,O$506,"NA"))))))</f>
        <v>0</v>
      </c>
      <c r="P41" s="283">
        <f>P$27*(IF($K$27=$D$502,P$502,IF($K$27=$D$503,P$503,IF($K$27=$D$504,P$504,IF($K$27=$D$505,P$505,IF($K$27=$D$506,P$506,"NA"))))))</f>
        <v>0</v>
      </c>
      <c r="Q41" s="283">
        <f>Q$27*(IF($K$27=$D$502,Q$502,IF($K$27=$D$503,Q$503,IF($K$27=$D$504,Q$504,IF($K$27=$D$505,Q$505,IF($K$27=$D$506,Q$506,"NA"))))))</f>
        <v>0</v>
      </c>
      <c r="R41" s="284">
        <f>R$27*(IF($K$27=$D$502,R$502,IF($K$27=$D$503,R$503,IF($K$27=$D$504,R$504,IF($K$27=$D$505,R$505,IF($K$27=$D$506,R$506,"NA"))))))</f>
        <v>0</v>
      </c>
      <c r="S41" s="65"/>
      <c r="T41" s="5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3.5" hidden="1" outlineLevel="2" thickBot="1" x14ac:dyDescent="0.25">
      <c r="A42" s="34"/>
      <c r="C42" s="66"/>
      <c r="D42" s="66"/>
      <c r="E42" s="364" t="s">
        <v>156</v>
      </c>
      <c r="F42" s="249"/>
      <c r="G42" s="249"/>
      <c r="H42" s="249"/>
      <c r="I42" s="249"/>
      <c r="J42" s="249"/>
      <c r="K42" s="276"/>
      <c r="L42" s="276"/>
      <c r="M42" s="286" t="s">
        <v>35</v>
      </c>
      <c r="N42" s="282">
        <f>IF($H$28=$G$479,N36*$K$28*N$28,0)</f>
        <v>0</v>
      </c>
      <c r="O42" s="282">
        <f>IF($H$28=$G$479,O36*$K$28*O$28,0)</f>
        <v>0</v>
      </c>
      <c r="P42" s="283">
        <f>IF($H$28=$G$479,P36*$K$28*P$28,0)</f>
        <v>0</v>
      </c>
      <c r="Q42" s="283">
        <f>IF($H$28=$G$479,Q36*$K$28*Q$28,0)</f>
        <v>0</v>
      </c>
      <c r="R42" s="284">
        <f>IF($H$28=$G$479,R36*$K$28*R$28,0)</f>
        <v>0</v>
      </c>
      <c r="S42" s="65"/>
      <c r="T42" s="5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13.5" hidden="1" outlineLevel="1" thickBot="1" x14ac:dyDescent="0.25">
      <c r="A43" s="34"/>
      <c r="C43" s="66"/>
      <c r="D43" s="66"/>
      <c r="E43" s="281" t="s">
        <v>157</v>
      </c>
      <c r="F43" s="249"/>
      <c r="G43" s="249"/>
      <c r="H43" s="249"/>
      <c r="I43" s="249"/>
      <c r="J43" s="249"/>
      <c r="K43" s="276"/>
      <c r="L43" s="276"/>
      <c r="M43" s="286" t="s">
        <v>35</v>
      </c>
      <c r="N43" s="282">
        <f>N40-N41+N42</f>
        <v>0</v>
      </c>
      <c r="O43" s="282">
        <f>O40-O41+O42</f>
        <v>0</v>
      </c>
      <c r="P43" s="282">
        <f>P40-P41+P42</f>
        <v>0</v>
      </c>
      <c r="Q43" s="282">
        <f>Q40-Q41+Q42</f>
        <v>0</v>
      </c>
      <c r="R43" s="284">
        <f>R40-R41+R42</f>
        <v>0</v>
      </c>
      <c r="S43" s="65"/>
      <c r="T43" s="5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ht="13.5" collapsed="1" thickBot="1" x14ac:dyDescent="0.25">
      <c r="A44" s="34"/>
      <c r="C44" s="66"/>
      <c r="D44" s="67"/>
      <c r="E44" s="256" t="s">
        <v>37</v>
      </c>
      <c r="F44" s="236"/>
      <c r="G44" s="236"/>
      <c r="H44" s="236"/>
      <c r="I44" s="236"/>
      <c r="J44" s="236"/>
      <c r="K44" s="287"/>
      <c r="L44" s="287"/>
      <c r="M44" s="288">
        <f>Step1_Historical!M27</f>
        <v>0</v>
      </c>
      <c r="N44" s="289">
        <f>N36-N37+N38-N39+N43</f>
        <v>0</v>
      </c>
      <c r="O44" s="289">
        <f>O36-O37+O38-O39+O43</f>
        <v>0</v>
      </c>
      <c r="P44" s="289">
        <f>P36-P37+P38-P39+P43</f>
        <v>0</v>
      </c>
      <c r="Q44" s="289">
        <f>Q36-Q37+Q38-Q39+Q43</f>
        <v>0</v>
      </c>
      <c r="R44" s="291">
        <f>R36-R37+R38-R39+R43</f>
        <v>0</v>
      </c>
      <c r="S44" s="65"/>
      <c r="T44" s="5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spans="1:32" ht="13.5" thickBot="1" x14ac:dyDescent="0.25">
      <c r="A45" s="34"/>
      <c r="C45" s="66"/>
      <c r="D45" s="292"/>
      <c r="E45" s="293"/>
      <c r="F45" s="292"/>
      <c r="G45" s="292"/>
      <c r="H45" s="292"/>
      <c r="I45" s="292"/>
      <c r="J45" s="292"/>
      <c r="K45" s="294"/>
      <c r="L45" s="294"/>
      <c r="M45" s="295"/>
      <c r="N45" s="295"/>
      <c r="O45" s="295"/>
      <c r="P45" s="295"/>
      <c r="Q45" s="295"/>
      <c r="R45" s="295"/>
      <c r="S45" s="65"/>
      <c r="T45" s="5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ht="15" x14ac:dyDescent="0.2">
      <c r="A46" s="34"/>
      <c r="C46" s="66"/>
      <c r="D46" s="267" t="str">
        <f>"DAF: "&amp;Step1_Historical!E28</f>
        <v>DAF: DAF Category 2</v>
      </c>
      <c r="E46" s="239"/>
      <c r="F46" s="239"/>
      <c r="G46" s="239"/>
      <c r="H46" s="239"/>
      <c r="I46" s="239"/>
      <c r="J46" s="239"/>
      <c r="K46" s="268"/>
      <c r="L46" s="268"/>
      <c r="M46" s="241" t="str">
        <f t="shared" ref="M46:R46" si="2">M30</f>
        <v>Dec 31, 2013</v>
      </c>
      <c r="N46" s="241" t="str">
        <f t="shared" si="2"/>
        <v>Dec 31, 2014</v>
      </c>
      <c r="O46" s="241" t="str">
        <f t="shared" si="2"/>
        <v>Dec 31, 2015</v>
      </c>
      <c r="P46" s="241" t="str">
        <f t="shared" si="2"/>
        <v>Dec 31, 2016</v>
      </c>
      <c r="Q46" s="241" t="str">
        <f t="shared" si="2"/>
        <v>Dec 31, 2017</v>
      </c>
      <c r="R46" s="242" t="str">
        <f t="shared" si="2"/>
        <v>Dec 31, 2018</v>
      </c>
      <c r="S46" s="65"/>
      <c r="T46" s="5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ht="5.25" customHeight="1" x14ac:dyDescent="0.2">
      <c r="A47" s="34"/>
      <c r="C47" s="66"/>
      <c r="D47" s="66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65"/>
      <c r="S47" s="65"/>
      <c r="T47" s="5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ht="13.5" thickBot="1" x14ac:dyDescent="0.25">
      <c r="A48" s="34"/>
      <c r="C48" s="66"/>
      <c r="D48" s="66"/>
      <c r="E48" s="228" t="s">
        <v>56</v>
      </c>
      <c r="F48" s="249"/>
      <c r="G48" s="249"/>
      <c r="H48" s="249"/>
      <c r="I48" s="516" t="str">
        <f>Step2A_Scenario1!I48</f>
        <v>3-yr rolling avg</v>
      </c>
      <c r="J48" s="517"/>
      <c r="K48" s="269"/>
      <c r="L48" s="269"/>
      <c r="M48" s="270" t="s">
        <v>35</v>
      </c>
      <c r="N48" s="245">
        <f>Step2A_Scenario1!N48</f>
        <v>0</v>
      </c>
      <c r="O48" s="245">
        <f>Step2A_Scenario1!O48</f>
        <v>0</v>
      </c>
      <c r="P48" s="245">
        <f>Step2A_Scenario1!P48</f>
        <v>0</v>
      </c>
      <c r="Q48" s="247">
        <f t="shared" ref="Q48:R50" si="3">P48</f>
        <v>0</v>
      </c>
      <c r="R48" s="248">
        <f t="shared" si="3"/>
        <v>0</v>
      </c>
      <c r="S48" s="65"/>
      <c r="T48" s="5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spans="1:32" ht="13.5" thickBot="1" x14ac:dyDescent="0.25">
      <c r="A49" s="34"/>
      <c r="C49" s="66"/>
      <c r="D49" s="66"/>
      <c r="E49" s="228" t="s">
        <v>57</v>
      </c>
      <c r="F49" s="249"/>
      <c r="G49" s="249"/>
      <c r="H49" s="249"/>
      <c r="I49" s="249"/>
      <c r="J49" s="249"/>
      <c r="K49" s="249"/>
      <c r="L49" s="249"/>
      <c r="M49" s="270" t="s">
        <v>35</v>
      </c>
      <c r="N49" s="245">
        <f>Step2A_Scenario1!N49</f>
        <v>0</v>
      </c>
      <c r="O49" s="245">
        <f>Step2A_Scenario1!O49</f>
        <v>0</v>
      </c>
      <c r="P49" s="245">
        <f>Step2A_Scenario1!P49</f>
        <v>0</v>
      </c>
      <c r="Q49" s="247">
        <f t="shared" si="3"/>
        <v>0</v>
      </c>
      <c r="R49" s="248">
        <f t="shared" si="3"/>
        <v>0</v>
      </c>
      <c r="S49" s="65"/>
      <c r="T49" s="5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spans="1:32" x14ac:dyDescent="0.2">
      <c r="A50" s="34"/>
      <c r="C50" s="66"/>
      <c r="D50" s="66"/>
      <c r="E50" s="228" t="s">
        <v>114</v>
      </c>
      <c r="F50" s="249"/>
      <c r="G50" s="249"/>
      <c r="H50" s="249"/>
      <c r="I50" s="516" t="str">
        <f>Step2A_Scenario1!I50</f>
        <v>3-yr rolling avg</v>
      </c>
      <c r="J50" s="517"/>
      <c r="K50" s="269"/>
      <c r="L50" s="269"/>
      <c r="M50" s="271" t="s">
        <v>35</v>
      </c>
      <c r="N50" s="272">
        <f>Step2A_Scenario1!N50</f>
        <v>0</v>
      </c>
      <c r="O50" s="272">
        <f>Step2A_Scenario1!O50</f>
        <v>0</v>
      </c>
      <c r="P50" s="272">
        <f>Step2A_Scenario1!P50</f>
        <v>0</v>
      </c>
      <c r="Q50" s="273">
        <f t="shared" si="3"/>
        <v>0</v>
      </c>
      <c r="R50" s="274">
        <f t="shared" si="3"/>
        <v>0</v>
      </c>
      <c r="S50" s="65"/>
      <c r="T50" s="5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spans="1:32" ht="8.25" customHeight="1" x14ac:dyDescent="0.2">
      <c r="A51" s="34"/>
      <c r="C51" s="66"/>
      <c r="D51" s="275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65"/>
      <c r="S51" s="65"/>
      <c r="T51" s="5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  <row r="52" spans="1:32" ht="13.5" thickBot="1" x14ac:dyDescent="0.25">
      <c r="A52" s="34"/>
      <c r="C52" s="66"/>
      <c r="D52" s="66"/>
      <c r="E52" s="228" t="s">
        <v>38</v>
      </c>
      <c r="F52" s="249"/>
      <c r="G52" s="249"/>
      <c r="H52" s="249"/>
      <c r="I52" s="249"/>
      <c r="J52" s="249"/>
      <c r="K52" s="276"/>
      <c r="L52" s="276"/>
      <c r="M52" s="277">
        <f>Step1_Historical!L28</f>
        <v>0</v>
      </c>
      <c r="N52" s="278">
        <f>M60</f>
        <v>0</v>
      </c>
      <c r="O52" s="278">
        <f>N60</f>
        <v>0</v>
      </c>
      <c r="P52" s="279">
        <f>O60</f>
        <v>0</v>
      </c>
      <c r="Q52" s="279">
        <f>P60</f>
        <v>0</v>
      </c>
      <c r="R52" s="280">
        <f>Q60</f>
        <v>0</v>
      </c>
      <c r="S52" s="65"/>
      <c r="T52" s="5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</row>
    <row r="53" spans="1:32" ht="13.5" hidden="1" outlineLevel="1" thickBot="1" x14ac:dyDescent="0.25">
      <c r="A53" s="34"/>
      <c r="C53" s="66"/>
      <c r="D53" s="66"/>
      <c r="E53" s="281" t="s">
        <v>151</v>
      </c>
      <c r="F53" s="249"/>
      <c r="G53" s="249"/>
      <c r="H53" s="249"/>
      <c r="I53" s="249"/>
      <c r="J53" s="249"/>
      <c r="K53" s="276"/>
      <c r="L53" s="276"/>
      <c r="M53" s="270" t="s">
        <v>35</v>
      </c>
      <c r="N53" s="282">
        <f>N48*(IF($I48=$D$512,N$512,IF($I48=$D$513,N$513,IF($I48=$D$514,N$514,IF($I48=$D$515,N$515,IF($I48=$D$516,N$516,"NA"))))))</f>
        <v>0</v>
      </c>
      <c r="O53" s="282">
        <f>O48*(IF($I48=$D$512,O$512,IF($I48=$D$513,O$513,IF($I48=$D$514,O$514,IF($I48=$D$515,O$515,IF($I48=$D$516,O$516,"NA"))))))</f>
        <v>0</v>
      </c>
      <c r="P53" s="282">
        <f>P48*(IF($I48=$D$512,P$512,IF($I48=$D$513,P$513,IF($I48=$D$514,P$514,IF($I48=$D$515,P$515,IF($I48=$D$516,P$516,"NA"))))))</f>
        <v>0</v>
      </c>
      <c r="Q53" s="282">
        <f>Q48*(IF($I48=$D$512,Q$512,IF($I48=$D$513,Q$513,IF($I48=$D$514,Q$514,IF($I48=$D$515,Q$515,IF($I48=$D$516,Q$516,"NA"))))))</f>
        <v>0</v>
      </c>
      <c r="R53" s="284">
        <f>R48*(IF($I48=$D$512,R$512,IF($I48=$D$513,R$513,IF($I48=$D$514,R$514,IF($I48=$D$515,R$515,IF($I48=$D$516,R$516,"NA"))))))</f>
        <v>0</v>
      </c>
      <c r="S53" s="65"/>
      <c r="T53" s="5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</row>
    <row r="54" spans="1:32" ht="13.5" hidden="1" outlineLevel="1" thickBot="1" x14ac:dyDescent="0.25">
      <c r="A54" s="34"/>
      <c r="C54" s="66"/>
      <c r="D54" s="66"/>
      <c r="E54" s="281" t="s">
        <v>152</v>
      </c>
      <c r="F54" s="249"/>
      <c r="G54" s="249"/>
      <c r="H54" s="249"/>
      <c r="I54" s="249"/>
      <c r="J54" s="249"/>
      <c r="K54" s="285"/>
      <c r="L54" s="285"/>
      <c r="M54" s="270" t="s">
        <v>35</v>
      </c>
      <c r="N54" s="282">
        <f>N49*N52</f>
        <v>0</v>
      </c>
      <c r="O54" s="282">
        <f>O49*O52</f>
        <v>0</v>
      </c>
      <c r="P54" s="282">
        <f>P49*P52</f>
        <v>0</v>
      </c>
      <c r="Q54" s="282">
        <f>Q49*Q52</f>
        <v>0</v>
      </c>
      <c r="R54" s="284">
        <f>R49*R52</f>
        <v>0</v>
      </c>
      <c r="S54" s="65"/>
      <c r="T54" s="5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spans="1:32" ht="13.5" hidden="1" outlineLevel="1" thickBot="1" x14ac:dyDescent="0.25">
      <c r="A55" s="34"/>
      <c r="C55" s="66"/>
      <c r="D55" s="66"/>
      <c r="E55" s="281" t="s">
        <v>153</v>
      </c>
      <c r="F55" s="249"/>
      <c r="G55" s="249"/>
      <c r="H55" s="249"/>
      <c r="I55" s="249"/>
      <c r="J55" s="249"/>
      <c r="K55" s="276"/>
      <c r="L55" s="276"/>
      <c r="M55" s="286" t="s">
        <v>35</v>
      </c>
      <c r="N55" s="282">
        <f>N50*(IF($I50=$D$512,N$512,IF($I50=$D$513,N$513,IF($I50=$D$514,N$514,IF($I50=$D$515,N$515,IF($I50=$D$516,N$516,"NA"))))))</f>
        <v>0</v>
      </c>
      <c r="O55" s="282">
        <f>O50*(IF($I50=$D$512,O$512,IF($I50=$D$513,O$513,IF($I50=$D$514,O$514,IF($I50=$D$515,O$515,IF($I50=$D$516,O$516,"NA"))))))</f>
        <v>0</v>
      </c>
      <c r="P55" s="283">
        <f>P50*(IF($I50=$D$512,P$512,IF($I50=$D$513,P$513,IF($I50=$D$514,P$514,IF($I50=$D$515,P$515,IF($I50=$D$516,P$516,"NA"))))))</f>
        <v>0</v>
      </c>
      <c r="Q55" s="283">
        <f>Q50*(IF($I50=$D$512,Q$512,IF($I50=$D$513,Q$513,IF($I50=$D$514,Q$514,IF($I50=$D$515,Q$515,IF($I50=$D$516,Q$516,"NA"))))))</f>
        <v>0</v>
      </c>
      <c r="R55" s="284">
        <f>R50*(IF($I50=$D$512,R$512,IF($I50=$D$513,R$513,IF($I50=$D$514,R$514,IF($I50=$D$515,R$515,IF($I50=$D$516,R$516,"NA"))))))</f>
        <v>0</v>
      </c>
      <c r="S55" s="65"/>
      <c r="T55" s="5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</row>
    <row r="56" spans="1:32" ht="13.5" hidden="1" outlineLevel="2" thickBot="1" x14ac:dyDescent="0.25">
      <c r="A56" s="34"/>
      <c r="C56" s="66"/>
      <c r="D56" s="66"/>
      <c r="E56" s="364" t="s">
        <v>154</v>
      </c>
      <c r="F56" s="249"/>
      <c r="G56" s="249"/>
      <c r="H56" s="249"/>
      <c r="I56" s="249"/>
      <c r="J56" s="249"/>
      <c r="K56" s="276"/>
      <c r="L56" s="276"/>
      <c r="M56" s="286" t="s">
        <v>35</v>
      </c>
      <c r="N56" s="282">
        <f>N52*N$26*(1-$K$28)</f>
        <v>0</v>
      </c>
      <c r="O56" s="282">
        <f>O52*O$26*(1-$K$28)</f>
        <v>0</v>
      </c>
      <c r="P56" s="282">
        <f>P52*P$26*(1-$K$28)</f>
        <v>0</v>
      </c>
      <c r="Q56" s="282">
        <f>Q52*Q$26*(1-$K$28)</f>
        <v>0</v>
      </c>
      <c r="R56" s="284">
        <f>R52*R$26*(1-$K$28)</f>
        <v>0</v>
      </c>
      <c r="S56" s="65"/>
      <c r="T56" s="5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spans="1:32" ht="13.5" hidden="1" outlineLevel="2" thickBot="1" x14ac:dyDescent="0.25">
      <c r="A57" s="34"/>
      <c r="C57" s="66"/>
      <c r="D57" s="66"/>
      <c r="E57" s="364" t="s">
        <v>155</v>
      </c>
      <c r="F57" s="249"/>
      <c r="G57" s="249"/>
      <c r="H57" s="249"/>
      <c r="I57" s="249"/>
      <c r="J57" s="249"/>
      <c r="K57" s="276"/>
      <c r="L57" s="276"/>
      <c r="M57" s="286" t="s">
        <v>35</v>
      </c>
      <c r="N57" s="282">
        <f>N$27*(IF($K$27=$D$512,N$512,IF($K$27=$D$513,N$513,IF($K$27=$D$514,N$514,IF($K$27=$D$515,N$515,IF($K$27=$D$516,N$516,"NA"))))))</f>
        <v>0</v>
      </c>
      <c r="O57" s="282">
        <f>O$27*(IF($K$27=$D$512,O$512,IF($K$27=$D$513,O$513,IF($K$27=$D$514,O$514,IF($K$27=$D$515,O$515,IF($K$27=$D$516,O$516,"NA"))))))</f>
        <v>0</v>
      </c>
      <c r="P57" s="283">
        <f>P$27*(IF($K$27=$D$512,P$512,IF($K$27=$D$513,P$513,IF($K$27=$D$514,P$514,IF($K$27=$D$515,P$515,IF($K$27=$D$516,P$516,"NA"))))))</f>
        <v>0</v>
      </c>
      <c r="Q57" s="283">
        <f>Q$27*(IF($K$27=$D$512,Q$512,IF($K$27=$D$513,Q$513,IF($K$27=$D$514,Q$514,IF($K$27=$D$515,Q$515,IF($K$27=$D$516,Q$516,"NA"))))))</f>
        <v>0</v>
      </c>
      <c r="R57" s="284">
        <f>R$27*(IF($K$27=$D$512,R$512,IF($K$27=$D$513,R$513,IF($K$27=$D$514,R$514,IF($K$27=$D$515,R$515,IF($K$27=$D$516,R$516,"NA"))))))</f>
        <v>0</v>
      </c>
      <c r="S57" s="65"/>
      <c r="T57" s="5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spans="1:32" ht="13.5" hidden="1" outlineLevel="2" thickBot="1" x14ac:dyDescent="0.25">
      <c r="A58" s="34"/>
      <c r="C58" s="66"/>
      <c r="D58" s="66"/>
      <c r="E58" s="364" t="s">
        <v>156</v>
      </c>
      <c r="F58" s="249"/>
      <c r="G58" s="249"/>
      <c r="H58" s="249"/>
      <c r="I58" s="249"/>
      <c r="J58" s="249"/>
      <c r="K58" s="276"/>
      <c r="L58" s="276"/>
      <c r="M58" s="286" t="s">
        <v>35</v>
      </c>
      <c r="N58" s="282">
        <f>IF($H$28=$G$479,N52*$K$28*N$28,0)</f>
        <v>0</v>
      </c>
      <c r="O58" s="282">
        <f>IF($H$28=$G$479,O52*$K$28*O$28,0)</f>
        <v>0</v>
      </c>
      <c r="P58" s="283">
        <f>IF($H$28=$G$479,P52*$K$28*P$28,0)</f>
        <v>0</v>
      </c>
      <c r="Q58" s="283">
        <f>IF($H$28=$G$479,Q52*$K$28*Q$28,0)</f>
        <v>0</v>
      </c>
      <c r="R58" s="284">
        <f>IF($H$28=$G$479,R52*$K$28*R$28,0)</f>
        <v>0</v>
      </c>
      <c r="S58" s="65"/>
      <c r="T58" s="5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</row>
    <row r="59" spans="1:32" ht="13.5" hidden="1" outlineLevel="1" thickBot="1" x14ac:dyDescent="0.25">
      <c r="A59" s="34"/>
      <c r="C59" s="66"/>
      <c r="D59" s="66"/>
      <c r="E59" s="281" t="s">
        <v>157</v>
      </c>
      <c r="F59" s="249"/>
      <c r="G59" s="249"/>
      <c r="H59" s="249"/>
      <c r="I59" s="249"/>
      <c r="J59" s="249"/>
      <c r="K59" s="276"/>
      <c r="L59" s="276"/>
      <c r="M59" s="286" t="s">
        <v>35</v>
      </c>
      <c r="N59" s="282">
        <f>N56-N57+N58</f>
        <v>0</v>
      </c>
      <c r="O59" s="282">
        <f>O56-O57+O58</f>
        <v>0</v>
      </c>
      <c r="P59" s="282">
        <f>P56-P57+P58</f>
        <v>0</v>
      </c>
      <c r="Q59" s="282">
        <f>Q56-Q57+Q58</f>
        <v>0</v>
      </c>
      <c r="R59" s="284">
        <f>R56-R57+R58</f>
        <v>0</v>
      </c>
      <c r="S59" s="65"/>
      <c r="T59" s="5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spans="1:32" ht="13.5" collapsed="1" thickBot="1" x14ac:dyDescent="0.25">
      <c r="A60" s="34"/>
      <c r="C60" s="66"/>
      <c r="D60" s="67"/>
      <c r="E60" s="256" t="s">
        <v>37</v>
      </c>
      <c r="F60" s="236"/>
      <c r="G60" s="236"/>
      <c r="H60" s="236"/>
      <c r="I60" s="236"/>
      <c r="J60" s="236"/>
      <c r="K60" s="287"/>
      <c r="L60" s="287"/>
      <c r="M60" s="288">
        <f>Step1_Historical!M28</f>
        <v>0</v>
      </c>
      <c r="N60" s="289">
        <f>N52-N53+N54-N55+N59</f>
        <v>0</v>
      </c>
      <c r="O60" s="289">
        <f>O52-O53+O54-O55+O59</f>
        <v>0</v>
      </c>
      <c r="P60" s="289">
        <f>P52-P53+P54-P55+P59</f>
        <v>0</v>
      </c>
      <c r="Q60" s="289">
        <f>Q52-Q53+Q54-Q55+Q59</f>
        <v>0</v>
      </c>
      <c r="R60" s="291">
        <f>R52-R53+R54-R55+R59</f>
        <v>0</v>
      </c>
      <c r="S60" s="65"/>
      <c r="T60" s="5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</row>
    <row r="61" spans="1:32" ht="13.5" thickBot="1" x14ac:dyDescent="0.25">
      <c r="A61" s="34"/>
      <c r="C61" s="66"/>
      <c r="D61" s="249"/>
      <c r="E61" s="228"/>
      <c r="F61" s="249"/>
      <c r="G61" s="249"/>
      <c r="H61" s="249"/>
      <c r="I61" s="249"/>
      <c r="J61" s="249"/>
      <c r="K61" s="276"/>
      <c r="L61" s="276"/>
      <c r="M61" s="296"/>
      <c r="N61" s="296"/>
      <c r="O61" s="296"/>
      <c r="P61" s="296"/>
      <c r="Q61" s="296"/>
      <c r="R61" s="296"/>
      <c r="S61" s="65"/>
      <c r="T61" s="5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</row>
    <row r="62" spans="1:32" ht="15" x14ac:dyDescent="0.2">
      <c r="A62" s="34"/>
      <c r="C62" s="66"/>
      <c r="D62" s="267" t="str">
        <f>"DAF: "&amp;Step1_Historical!E29</f>
        <v>DAF: DAF Category 3</v>
      </c>
      <c r="E62" s="239"/>
      <c r="F62" s="239"/>
      <c r="G62" s="239"/>
      <c r="H62" s="239"/>
      <c r="I62" s="239"/>
      <c r="J62" s="239"/>
      <c r="K62" s="268"/>
      <c r="L62" s="268"/>
      <c r="M62" s="241" t="str">
        <f t="shared" ref="M62:R62" si="4">M46</f>
        <v>Dec 31, 2013</v>
      </c>
      <c r="N62" s="241" t="str">
        <f t="shared" si="4"/>
        <v>Dec 31, 2014</v>
      </c>
      <c r="O62" s="241" t="str">
        <f t="shared" si="4"/>
        <v>Dec 31, 2015</v>
      </c>
      <c r="P62" s="241" t="str">
        <f t="shared" si="4"/>
        <v>Dec 31, 2016</v>
      </c>
      <c r="Q62" s="241" t="str">
        <f t="shared" si="4"/>
        <v>Dec 31, 2017</v>
      </c>
      <c r="R62" s="242" t="str">
        <f t="shared" si="4"/>
        <v>Dec 31, 2018</v>
      </c>
      <c r="S62" s="65"/>
      <c r="T62" s="5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</row>
    <row r="63" spans="1:32" ht="5.25" customHeight="1" x14ac:dyDescent="0.2">
      <c r="A63" s="34"/>
      <c r="C63" s="66"/>
      <c r="D63" s="66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65"/>
      <c r="S63" s="65"/>
      <c r="T63" s="5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</row>
    <row r="64" spans="1:32" ht="13.5" thickBot="1" x14ac:dyDescent="0.25">
      <c r="A64" s="34"/>
      <c r="C64" s="66"/>
      <c r="D64" s="66"/>
      <c r="E64" s="228" t="s">
        <v>56</v>
      </c>
      <c r="F64" s="249"/>
      <c r="G64" s="249"/>
      <c r="H64" s="249"/>
      <c r="I64" s="516" t="str">
        <f>Step2A_Scenario1!I64</f>
        <v>3-yr rolling avg</v>
      </c>
      <c r="J64" s="517"/>
      <c r="K64" s="269"/>
      <c r="L64" s="269"/>
      <c r="M64" s="270" t="s">
        <v>35</v>
      </c>
      <c r="N64" s="245">
        <f>Step2A_Scenario1!N64</f>
        <v>0</v>
      </c>
      <c r="O64" s="245">
        <f>Step2A_Scenario1!O64</f>
        <v>0</v>
      </c>
      <c r="P64" s="245">
        <f>Step2A_Scenario1!P64</f>
        <v>0</v>
      </c>
      <c r="Q64" s="247">
        <f t="shared" ref="Q64:R66" si="5">P64</f>
        <v>0</v>
      </c>
      <c r="R64" s="248">
        <f t="shared" si="5"/>
        <v>0</v>
      </c>
      <c r="S64" s="65"/>
      <c r="T64" s="5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</row>
    <row r="65" spans="1:32" ht="13.5" thickBot="1" x14ac:dyDescent="0.25">
      <c r="A65" s="34"/>
      <c r="C65" s="66"/>
      <c r="D65" s="66"/>
      <c r="E65" s="228" t="s">
        <v>57</v>
      </c>
      <c r="F65" s="249"/>
      <c r="G65" s="249"/>
      <c r="H65" s="249"/>
      <c r="I65" s="249"/>
      <c r="J65" s="249"/>
      <c r="K65" s="249"/>
      <c r="L65" s="249"/>
      <c r="M65" s="270" t="s">
        <v>35</v>
      </c>
      <c r="N65" s="245">
        <f>Step2A_Scenario1!N65</f>
        <v>0</v>
      </c>
      <c r="O65" s="245">
        <f>Step2A_Scenario1!O65</f>
        <v>0</v>
      </c>
      <c r="P65" s="245">
        <f>Step2A_Scenario1!P65</f>
        <v>0</v>
      </c>
      <c r="Q65" s="247">
        <f t="shared" si="5"/>
        <v>0</v>
      </c>
      <c r="R65" s="248">
        <f t="shared" si="5"/>
        <v>0</v>
      </c>
      <c r="S65" s="65"/>
      <c r="T65" s="5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</row>
    <row r="66" spans="1:32" x14ac:dyDescent="0.2">
      <c r="A66" s="34"/>
      <c r="C66" s="66"/>
      <c r="D66" s="66"/>
      <c r="E66" s="228" t="s">
        <v>114</v>
      </c>
      <c r="F66" s="249"/>
      <c r="G66" s="249"/>
      <c r="H66" s="249"/>
      <c r="I66" s="516" t="str">
        <f>Step2A_Scenario1!I66</f>
        <v>3-yr rolling avg</v>
      </c>
      <c r="J66" s="517"/>
      <c r="K66" s="269"/>
      <c r="L66" s="269"/>
      <c r="M66" s="271" t="s">
        <v>35</v>
      </c>
      <c r="N66" s="272">
        <f>Step2A_Scenario1!N66</f>
        <v>0</v>
      </c>
      <c r="O66" s="272">
        <f>Step2A_Scenario1!O66</f>
        <v>0</v>
      </c>
      <c r="P66" s="272">
        <f>Step2A_Scenario1!P66</f>
        <v>0</v>
      </c>
      <c r="Q66" s="273">
        <f t="shared" si="5"/>
        <v>0</v>
      </c>
      <c r="R66" s="274">
        <f t="shared" si="5"/>
        <v>0</v>
      </c>
      <c r="S66" s="65"/>
      <c r="T66" s="5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</row>
    <row r="67" spans="1:32" ht="8.25" customHeight="1" x14ac:dyDescent="0.2">
      <c r="A67" s="34"/>
      <c r="C67" s="66"/>
      <c r="D67" s="275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65"/>
      <c r="S67" s="65"/>
      <c r="T67" s="5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</row>
    <row r="68" spans="1:32" ht="13.5" thickBot="1" x14ac:dyDescent="0.25">
      <c r="A68" s="34"/>
      <c r="C68" s="66"/>
      <c r="D68" s="66"/>
      <c r="E68" s="228" t="s">
        <v>38</v>
      </c>
      <c r="F68" s="249"/>
      <c r="G68" s="249"/>
      <c r="H68" s="249"/>
      <c r="I68" s="249"/>
      <c r="J68" s="249"/>
      <c r="K68" s="276"/>
      <c r="L68" s="276"/>
      <c r="M68" s="277">
        <f>Step1_Historical!L29</f>
        <v>0</v>
      </c>
      <c r="N68" s="278">
        <f>M76</f>
        <v>0</v>
      </c>
      <c r="O68" s="278">
        <f>N76</f>
        <v>0</v>
      </c>
      <c r="P68" s="279">
        <f>O76</f>
        <v>0</v>
      </c>
      <c r="Q68" s="279">
        <f>P76</f>
        <v>0</v>
      </c>
      <c r="R68" s="280">
        <f>Q76</f>
        <v>0</v>
      </c>
      <c r="S68" s="65"/>
      <c r="T68" s="5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</row>
    <row r="69" spans="1:32" ht="13.5" hidden="1" outlineLevel="1" thickBot="1" x14ac:dyDescent="0.25">
      <c r="A69" s="34"/>
      <c r="C69" s="66"/>
      <c r="D69" s="66"/>
      <c r="E69" s="281" t="s">
        <v>151</v>
      </c>
      <c r="F69" s="249"/>
      <c r="G69" s="249"/>
      <c r="H69" s="249"/>
      <c r="I69" s="249"/>
      <c r="J69" s="249"/>
      <c r="K69" s="276"/>
      <c r="L69" s="276"/>
      <c r="M69" s="270" t="s">
        <v>35</v>
      </c>
      <c r="N69" s="282">
        <f>N64*(IF($I64=$D$522,N$522,IF($I64=$D$523,N$523,IF($I64=$D$524,N$524,IF($I64=$D$525,N$525,IF($I64=$D$526,N$526,"NA"))))))</f>
        <v>0</v>
      </c>
      <c r="O69" s="282">
        <f>O64*(IF($I64=$D$522,O$522,IF($I64=$D$523,O$523,IF($I64=$D$524,O$524,IF($I64=$D$525,O$525,IF($I64=$D$526,O$526,"NA"))))))</f>
        <v>0</v>
      </c>
      <c r="P69" s="283">
        <f>P64*(IF($I64=$D$522,P$522,IF($I64=$D$523,P$523,IF($I64=$D$524,P$524,IF($I64=$D$525,P$525,IF($I64=$D$526,P$526,"NA"))))))</f>
        <v>0</v>
      </c>
      <c r="Q69" s="283">
        <f>Q64*(IF($I64=$D$522,Q$522,IF($I64=$D$523,Q$523,IF($I64=$D$524,Q$524,IF($I64=$D$525,Q$525,IF($I64=$D$526,Q$526,"NA"))))))</f>
        <v>0</v>
      </c>
      <c r="R69" s="284">
        <f>R64*(IF($I64=$D$522,R$522,IF($I64=$D$523,R$523,IF($I64=$D$524,R$524,IF($I64=$D$525,R$525,IF($I64=$D$526,R$526,"NA"))))))</f>
        <v>0</v>
      </c>
      <c r="S69" s="65"/>
      <c r="T69" s="5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</row>
    <row r="70" spans="1:32" ht="13.5" hidden="1" outlineLevel="1" thickBot="1" x14ac:dyDescent="0.25">
      <c r="A70" s="34"/>
      <c r="C70" s="66"/>
      <c r="D70" s="66"/>
      <c r="E70" s="281" t="s">
        <v>152</v>
      </c>
      <c r="F70" s="249"/>
      <c r="G70" s="249"/>
      <c r="H70" s="249"/>
      <c r="I70" s="249"/>
      <c r="J70" s="249"/>
      <c r="K70" s="285"/>
      <c r="L70" s="285"/>
      <c r="M70" s="270" t="s">
        <v>35</v>
      </c>
      <c r="N70" s="282">
        <f>N65*N68</f>
        <v>0</v>
      </c>
      <c r="O70" s="282">
        <f>O65*O68</f>
        <v>0</v>
      </c>
      <c r="P70" s="282">
        <f>P65*P68</f>
        <v>0</v>
      </c>
      <c r="Q70" s="282">
        <f>Q65*Q68</f>
        <v>0</v>
      </c>
      <c r="R70" s="284">
        <f>R65*R68</f>
        <v>0</v>
      </c>
      <c r="S70" s="65"/>
      <c r="T70" s="5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</row>
    <row r="71" spans="1:32" ht="13.5" hidden="1" outlineLevel="1" thickBot="1" x14ac:dyDescent="0.25">
      <c r="A71" s="34"/>
      <c r="C71" s="66"/>
      <c r="D71" s="66"/>
      <c r="E71" s="281" t="s">
        <v>153</v>
      </c>
      <c r="F71" s="249"/>
      <c r="G71" s="249"/>
      <c r="H71" s="249"/>
      <c r="I71" s="249"/>
      <c r="J71" s="249"/>
      <c r="K71" s="276"/>
      <c r="L71" s="276"/>
      <c r="M71" s="286" t="s">
        <v>35</v>
      </c>
      <c r="N71" s="282">
        <f>N66*(IF($I66=$D$522,N$522,IF($I66=$D$523,N$523,IF($I66=$D$524,N$524,IF($I66=$D$525,N$525,IF($I66=$D$526,N$526,"NA"))))))</f>
        <v>0</v>
      </c>
      <c r="O71" s="282">
        <f>O66*(IF($I66=$D$522,O$522,IF($I66=$D$523,O$523,IF($I66=$D$524,O$524,IF($I66=$D$525,O$525,IF($I66=$D$526,O$526,"NA"))))))</f>
        <v>0</v>
      </c>
      <c r="P71" s="283">
        <f>P66*(IF($I66=$D$522,P$522,IF($I66=$D$523,P$523,IF($I66=$D$524,P$524,IF($I66=$D$525,P$525,IF($I66=$D$526,P$526,"NA"))))))</f>
        <v>0</v>
      </c>
      <c r="Q71" s="283">
        <f>Q66*(IF($I66=$D$522,Q$522,IF($I66=$D$523,Q$523,IF($I66=$D$524,Q$524,IF($I66=$D$525,Q$525,IF($I66=$D$526,Q$526,"NA"))))))</f>
        <v>0</v>
      </c>
      <c r="R71" s="284">
        <f>R66*(IF($I66=$D$522,R$522,IF($I66=$D$523,R$523,IF($I66=$D$524,R$524,IF($I66=$D$525,R$525,IF($I66=$D$526,R$526,"NA"))))))</f>
        <v>0</v>
      </c>
      <c r="S71" s="65"/>
      <c r="T71" s="5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</row>
    <row r="72" spans="1:32" ht="13.5" hidden="1" outlineLevel="2" thickBot="1" x14ac:dyDescent="0.25">
      <c r="A72" s="34"/>
      <c r="C72" s="66"/>
      <c r="D72" s="66"/>
      <c r="E72" s="364" t="s">
        <v>154</v>
      </c>
      <c r="F72" s="249"/>
      <c r="G72" s="249"/>
      <c r="H72" s="249"/>
      <c r="I72" s="249"/>
      <c r="J72" s="249"/>
      <c r="K72" s="276"/>
      <c r="L72" s="276"/>
      <c r="M72" s="286" t="s">
        <v>35</v>
      </c>
      <c r="N72" s="282">
        <f>N68*N$26*(1-$K$28)</f>
        <v>0</v>
      </c>
      <c r="O72" s="282">
        <f>O68*O$26*(1-$K$28)</f>
        <v>0</v>
      </c>
      <c r="P72" s="282">
        <f>P68*P$26*(1-$K$28)</f>
        <v>0</v>
      </c>
      <c r="Q72" s="282">
        <f>Q68*Q$26*(1-$K$28)</f>
        <v>0</v>
      </c>
      <c r="R72" s="284">
        <f>R68*R$26*(1-$K$28)</f>
        <v>0</v>
      </c>
      <c r="S72" s="65"/>
      <c r="T72" s="5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</row>
    <row r="73" spans="1:32" ht="13.5" hidden="1" outlineLevel="2" thickBot="1" x14ac:dyDescent="0.25">
      <c r="A73" s="34"/>
      <c r="C73" s="66"/>
      <c r="D73" s="66"/>
      <c r="E73" s="364" t="s">
        <v>155</v>
      </c>
      <c r="F73" s="249"/>
      <c r="G73" s="249"/>
      <c r="H73" s="249"/>
      <c r="I73" s="249"/>
      <c r="J73" s="249"/>
      <c r="K73" s="276"/>
      <c r="L73" s="276"/>
      <c r="M73" s="286" t="s">
        <v>35</v>
      </c>
      <c r="N73" s="282">
        <f>N$27*(IF($K$27=$D$522,N$522,IF($K$27=$D$523,N$523,IF($K$27=$D$524,N$524,IF($K$27=$D$525,N$525,IF($K$27=$D$526,N$526,"NA"))))))</f>
        <v>0</v>
      </c>
      <c r="O73" s="282">
        <f>O$27*(IF($K$27=$D$522,O$522,IF($K$27=$D$523,O$523,IF($K$27=$D$524,O$524,IF($K$27=$D$525,O$525,IF($K$27=$D$526,O$526,"NA"))))))</f>
        <v>0</v>
      </c>
      <c r="P73" s="283">
        <f>P$27*(IF($K$27=$D$522,P$522,IF($K$27=$D$523,P$523,IF($K$27=$D$524,P$524,IF($K$27=$D$525,P$525,IF($K$27=$D$526,P$526,"NA"))))))</f>
        <v>0</v>
      </c>
      <c r="Q73" s="283">
        <f>Q$27*(IF($K$27=$D$522,Q$522,IF($K$27=$D$523,Q$523,IF($K$27=$D$524,Q$524,IF($K$27=$D$525,Q$525,IF($K$27=$D$526,Q$526,"NA"))))))</f>
        <v>0</v>
      </c>
      <c r="R73" s="284">
        <f>R$27*(IF($K$27=$D$522,R$522,IF($K$27=$D$523,R$523,IF($K$27=$D$524,R$524,IF($K$27=$D$525,R$525,IF($K$27=$D$526,R$526,"NA"))))))</f>
        <v>0</v>
      </c>
      <c r="S73" s="65"/>
      <c r="T73" s="5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</row>
    <row r="74" spans="1:32" ht="13.5" hidden="1" outlineLevel="2" thickBot="1" x14ac:dyDescent="0.25">
      <c r="A74" s="34"/>
      <c r="C74" s="66"/>
      <c r="D74" s="66"/>
      <c r="E74" s="364" t="s">
        <v>156</v>
      </c>
      <c r="F74" s="249"/>
      <c r="G74" s="249"/>
      <c r="H74" s="249"/>
      <c r="I74" s="249"/>
      <c r="J74" s="249"/>
      <c r="K74" s="276"/>
      <c r="L74" s="276"/>
      <c r="M74" s="286" t="s">
        <v>35</v>
      </c>
      <c r="N74" s="282">
        <f>IF($H$28=$G$479,N68*$K$28*N$28,0)</f>
        <v>0</v>
      </c>
      <c r="O74" s="282">
        <f>IF($H$28=$G$479,O68*$K$28*O$28,0)</f>
        <v>0</v>
      </c>
      <c r="P74" s="283">
        <f>IF($H$28=$G$479,P68*$K$28*P$28,0)</f>
        <v>0</v>
      </c>
      <c r="Q74" s="283">
        <f>IF($H$28=$G$479,Q68*$K$28*Q$28,0)</f>
        <v>0</v>
      </c>
      <c r="R74" s="284">
        <f>IF($H$28=$G$479,R68*$K$28*R$28,0)</f>
        <v>0</v>
      </c>
      <c r="S74" s="65"/>
      <c r="T74" s="5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</row>
    <row r="75" spans="1:32" ht="13.5" hidden="1" outlineLevel="1" thickBot="1" x14ac:dyDescent="0.25">
      <c r="A75" s="34"/>
      <c r="C75" s="66"/>
      <c r="D75" s="66"/>
      <c r="E75" s="281" t="s">
        <v>157</v>
      </c>
      <c r="F75" s="249"/>
      <c r="G75" s="249"/>
      <c r="H75" s="249"/>
      <c r="I75" s="249"/>
      <c r="J75" s="249"/>
      <c r="K75" s="276"/>
      <c r="L75" s="276"/>
      <c r="M75" s="286" t="s">
        <v>35</v>
      </c>
      <c r="N75" s="282">
        <f>N72-N73+N74</f>
        <v>0</v>
      </c>
      <c r="O75" s="282">
        <f>O72-O73+O74</f>
        <v>0</v>
      </c>
      <c r="P75" s="282">
        <f>P72-P73+P74</f>
        <v>0</v>
      </c>
      <c r="Q75" s="282">
        <f>Q72-Q73+Q74</f>
        <v>0</v>
      </c>
      <c r="R75" s="284">
        <f>R72-R73+R74</f>
        <v>0</v>
      </c>
      <c r="S75" s="65"/>
      <c r="T75" s="5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</row>
    <row r="76" spans="1:32" ht="13.5" collapsed="1" thickBot="1" x14ac:dyDescent="0.25">
      <c r="A76" s="34"/>
      <c r="C76" s="66"/>
      <c r="D76" s="67"/>
      <c r="E76" s="256" t="s">
        <v>37</v>
      </c>
      <c r="F76" s="236"/>
      <c r="G76" s="236"/>
      <c r="H76" s="236"/>
      <c r="I76" s="236"/>
      <c r="J76" s="236"/>
      <c r="K76" s="287"/>
      <c r="L76" s="287"/>
      <c r="M76" s="288">
        <f>Step1_Historical!M29</f>
        <v>0</v>
      </c>
      <c r="N76" s="289">
        <f>N68-N69+N70-N71+N75</f>
        <v>0</v>
      </c>
      <c r="O76" s="289">
        <f>O68-O69+O70-O71+O75</f>
        <v>0</v>
      </c>
      <c r="P76" s="289">
        <f>P68-P69+P70-P71+P75</f>
        <v>0</v>
      </c>
      <c r="Q76" s="289">
        <f>Q68-Q69+Q70-Q71+Q75</f>
        <v>0</v>
      </c>
      <c r="R76" s="291">
        <f>R68-R69+R70-R71+R75</f>
        <v>0</v>
      </c>
      <c r="S76" s="65"/>
      <c r="T76" s="5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</row>
    <row r="77" spans="1:32" ht="13.5" thickBot="1" x14ac:dyDescent="0.25">
      <c r="A77" s="34"/>
      <c r="C77" s="66"/>
      <c r="D77" s="249"/>
      <c r="E77" s="228"/>
      <c r="F77" s="249"/>
      <c r="G77" s="249"/>
      <c r="H77" s="249"/>
      <c r="I77" s="249"/>
      <c r="J77" s="249"/>
      <c r="K77" s="276"/>
      <c r="L77" s="276"/>
      <c r="M77" s="296"/>
      <c r="N77" s="296"/>
      <c r="O77" s="296"/>
      <c r="P77" s="296"/>
      <c r="Q77" s="296"/>
      <c r="R77" s="296"/>
      <c r="S77" s="65"/>
      <c r="T77" s="5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</row>
    <row r="78" spans="1:32" ht="15" x14ac:dyDescent="0.2">
      <c r="A78" s="34"/>
      <c r="C78" s="66"/>
      <c r="D78" s="267" t="str">
        <f>Step1_Historical!D31</f>
        <v>Scholarship</v>
      </c>
      <c r="E78" s="239"/>
      <c r="F78" s="239"/>
      <c r="G78" s="239"/>
      <c r="H78" s="239"/>
      <c r="I78" s="239"/>
      <c r="J78" s="239"/>
      <c r="K78" s="268"/>
      <c r="L78" s="268"/>
      <c r="M78" s="241" t="str">
        <f t="shared" ref="M78:R78" si="6">M62</f>
        <v>Dec 31, 2013</v>
      </c>
      <c r="N78" s="241" t="str">
        <f t="shared" si="6"/>
        <v>Dec 31, 2014</v>
      </c>
      <c r="O78" s="241" t="str">
        <f t="shared" si="6"/>
        <v>Dec 31, 2015</v>
      </c>
      <c r="P78" s="241" t="str">
        <f t="shared" si="6"/>
        <v>Dec 31, 2016</v>
      </c>
      <c r="Q78" s="241" t="str">
        <f t="shared" si="6"/>
        <v>Dec 31, 2017</v>
      </c>
      <c r="R78" s="242" t="str">
        <f t="shared" si="6"/>
        <v>Dec 31, 2018</v>
      </c>
      <c r="S78" s="65"/>
      <c r="T78" s="5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</row>
    <row r="79" spans="1:32" ht="5.25" customHeight="1" x14ac:dyDescent="0.2">
      <c r="A79" s="34"/>
      <c r="C79" s="66"/>
      <c r="D79" s="66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65"/>
      <c r="S79" s="65"/>
      <c r="T79" s="5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</row>
    <row r="80" spans="1:32" ht="13.5" thickBot="1" x14ac:dyDescent="0.25">
      <c r="A80" s="34"/>
      <c r="C80" s="66"/>
      <c r="D80" s="66"/>
      <c r="E80" s="228" t="s">
        <v>56</v>
      </c>
      <c r="F80" s="249"/>
      <c r="G80" s="249"/>
      <c r="H80" s="249"/>
      <c r="I80" s="516" t="str">
        <f>Step2A_Scenario1!I80</f>
        <v>3-yr rolling avg</v>
      </c>
      <c r="J80" s="517"/>
      <c r="K80" s="269"/>
      <c r="L80" s="269"/>
      <c r="M80" s="270" t="s">
        <v>35</v>
      </c>
      <c r="N80" s="245">
        <f>Step2A_Scenario1!N80</f>
        <v>0</v>
      </c>
      <c r="O80" s="245">
        <f>Step2A_Scenario1!O80</f>
        <v>0</v>
      </c>
      <c r="P80" s="245">
        <f>Step2A_Scenario1!P80</f>
        <v>0</v>
      </c>
      <c r="Q80" s="247">
        <f t="shared" ref="Q80:R82" si="7">P80</f>
        <v>0</v>
      </c>
      <c r="R80" s="248">
        <f t="shared" si="7"/>
        <v>0</v>
      </c>
      <c r="S80" s="65"/>
      <c r="T80" s="5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</row>
    <row r="81" spans="1:32" ht="13.5" thickBot="1" x14ac:dyDescent="0.25">
      <c r="A81" s="34"/>
      <c r="C81" s="66"/>
      <c r="D81" s="66"/>
      <c r="E81" s="228" t="s">
        <v>57</v>
      </c>
      <c r="F81" s="249"/>
      <c r="G81" s="249"/>
      <c r="H81" s="249"/>
      <c r="I81" s="249"/>
      <c r="J81" s="249"/>
      <c r="K81" s="249"/>
      <c r="L81" s="249"/>
      <c r="M81" s="270" t="s">
        <v>35</v>
      </c>
      <c r="N81" s="245">
        <f>Step2A_Scenario1!N81</f>
        <v>0</v>
      </c>
      <c r="O81" s="245">
        <f>Step2A_Scenario1!O81</f>
        <v>0</v>
      </c>
      <c r="P81" s="245">
        <f>Step2A_Scenario1!P81</f>
        <v>0</v>
      </c>
      <c r="Q81" s="247">
        <f t="shared" si="7"/>
        <v>0</v>
      </c>
      <c r="R81" s="248">
        <f t="shared" si="7"/>
        <v>0</v>
      </c>
      <c r="S81" s="65"/>
      <c r="T81" s="5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</row>
    <row r="82" spans="1:32" x14ac:dyDescent="0.2">
      <c r="A82" s="34"/>
      <c r="C82" s="66"/>
      <c r="D82" s="66"/>
      <c r="E82" s="228" t="s">
        <v>114</v>
      </c>
      <c r="F82" s="249"/>
      <c r="G82" s="249"/>
      <c r="H82" s="249"/>
      <c r="I82" s="516" t="str">
        <f>Step2A_Scenario1!I82</f>
        <v>3-yr rolling avg</v>
      </c>
      <c r="J82" s="517"/>
      <c r="K82" s="269"/>
      <c r="L82" s="269"/>
      <c r="M82" s="271" t="s">
        <v>35</v>
      </c>
      <c r="N82" s="272">
        <f>Step2A_Scenario1!N82</f>
        <v>0</v>
      </c>
      <c r="O82" s="272">
        <f>Step2A_Scenario1!O82</f>
        <v>0</v>
      </c>
      <c r="P82" s="272">
        <f>Step2A_Scenario1!P82</f>
        <v>0</v>
      </c>
      <c r="Q82" s="273">
        <f t="shared" si="7"/>
        <v>0</v>
      </c>
      <c r="R82" s="274">
        <f t="shared" si="7"/>
        <v>0</v>
      </c>
      <c r="S82" s="65"/>
      <c r="T82" s="5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</row>
    <row r="83" spans="1:32" ht="8.25" customHeight="1" x14ac:dyDescent="0.2">
      <c r="A83" s="34"/>
      <c r="C83" s="66"/>
      <c r="D83" s="275"/>
      <c r="E83" s="249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65"/>
      <c r="S83" s="65"/>
      <c r="T83" s="5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</row>
    <row r="84" spans="1:32" ht="13.5" thickBot="1" x14ac:dyDescent="0.25">
      <c r="A84" s="34"/>
      <c r="C84" s="66"/>
      <c r="D84" s="66"/>
      <c r="E84" s="228" t="s">
        <v>38</v>
      </c>
      <c r="F84" s="249"/>
      <c r="G84" s="249"/>
      <c r="H84" s="249"/>
      <c r="I84" s="249"/>
      <c r="J84" s="249"/>
      <c r="K84" s="276"/>
      <c r="L84" s="276"/>
      <c r="M84" s="277">
        <f>Step1_Historical!L31</f>
        <v>0</v>
      </c>
      <c r="N84" s="278">
        <f>M92</f>
        <v>0</v>
      </c>
      <c r="O84" s="278">
        <f>N92</f>
        <v>0</v>
      </c>
      <c r="P84" s="279">
        <f>O92</f>
        <v>0</v>
      </c>
      <c r="Q84" s="279">
        <f>P92</f>
        <v>0</v>
      </c>
      <c r="R84" s="280">
        <f>Q92</f>
        <v>0</v>
      </c>
      <c r="S84" s="65"/>
      <c r="T84" s="5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</row>
    <row r="85" spans="1:32" ht="13.5" hidden="1" outlineLevel="1" thickBot="1" x14ac:dyDescent="0.25">
      <c r="A85" s="34"/>
      <c r="C85" s="66"/>
      <c r="D85" s="66"/>
      <c r="E85" s="281" t="s">
        <v>151</v>
      </c>
      <c r="F85" s="249"/>
      <c r="G85" s="249"/>
      <c r="H85" s="249"/>
      <c r="I85" s="249"/>
      <c r="J85" s="249"/>
      <c r="K85" s="276"/>
      <c r="L85" s="276"/>
      <c r="M85" s="270" t="s">
        <v>35</v>
      </c>
      <c r="N85" s="282">
        <f>N80*(IF($I80=$D$532,N$532,IF($I80=$D$533,N$533,IF($I80=$D$534,N$534,IF($I80=$D$535,N$535,IF($I80=$D$536,N$536,"NA"))))))</f>
        <v>0</v>
      </c>
      <c r="O85" s="282">
        <f>O80*(IF($I80=$D$532,O$532,IF($I80=$D$533,O$533,IF($I80=$D$534,O$534,IF($I80=$D$535,O$535,IF($I80=$D$536,O$536,"NA"))))))</f>
        <v>0</v>
      </c>
      <c r="P85" s="283">
        <f>P80*(IF($I80=$D$532,P$532,IF($I80=$D$533,P$533,IF($I80=$D$534,P$534,IF($I80=$D$535,P$535,IF($I80=$D$536,P$536,"NA"))))))</f>
        <v>0</v>
      </c>
      <c r="Q85" s="283">
        <f>Q80*(IF($I80=$D$532,Q$532,IF($I80=$D$533,Q$533,IF($I80=$D$534,Q$534,IF($I80=$D$535,Q$535,IF($I80=$D$536,Q$536,"NA"))))))</f>
        <v>0</v>
      </c>
      <c r="R85" s="284">
        <f>R80*(IF($I80=$D$532,R$532,IF($I80=$D$533,R$533,IF($I80=$D$534,R$534,IF($I80=$D$535,R$535,IF($I80=$D$536,R$536,"NA"))))))</f>
        <v>0</v>
      </c>
      <c r="S85" s="65"/>
      <c r="T85" s="5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</row>
    <row r="86" spans="1:32" ht="13.5" hidden="1" outlineLevel="1" thickBot="1" x14ac:dyDescent="0.25">
      <c r="A86" s="34"/>
      <c r="C86" s="66"/>
      <c r="D86" s="66"/>
      <c r="E86" s="281" t="s">
        <v>152</v>
      </c>
      <c r="F86" s="249"/>
      <c r="G86" s="249"/>
      <c r="H86" s="249"/>
      <c r="I86" s="249"/>
      <c r="J86" s="249"/>
      <c r="K86" s="285"/>
      <c r="L86" s="285"/>
      <c r="M86" s="270" t="s">
        <v>35</v>
      </c>
      <c r="N86" s="282">
        <f>N81*N84</f>
        <v>0</v>
      </c>
      <c r="O86" s="282">
        <f>O81*O84</f>
        <v>0</v>
      </c>
      <c r="P86" s="282">
        <f>P81*P84</f>
        <v>0</v>
      </c>
      <c r="Q86" s="282">
        <f>Q81*Q84</f>
        <v>0</v>
      </c>
      <c r="R86" s="284">
        <f>R81*R84</f>
        <v>0</v>
      </c>
      <c r="S86" s="65"/>
      <c r="T86" s="5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</row>
    <row r="87" spans="1:32" ht="13.5" hidden="1" outlineLevel="1" thickBot="1" x14ac:dyDescent="0.25">
      <c r="A87" s="34"/>
      <c r="C87" s="66"/>
      <c r="D87" s="66"/>
      <c r="E87" s="281" t="s">
        <v>153</v>
      </c>
      <c r="F87" s="249"/>
      <c r="G87" s="249"/>
      <c r="H87" s="249"/>
      <c r="I87" s="249"/>
      <c r="J87" s="249"/>
      <c r="K87" s="276"/>
      <c r="L87" s="276"/>
      <c r="M87" s="286" t="s">
        <v>35</v>
      </c>
      <c r="N87" s="282">
        <f>N82*(IF($I82=$D$532,N$532,IF($I82=$D$533,N$533,IF($I82=$D$534,N$534,IF($I82=$D$535,N$535,IF($I82=$D$536,N$536,"NA"))))))</f>
        <v>0</v>
      </c>
      <c r="O87" s="282">
        <f>O82*(IF($I82=$D$532,O$532,IF($I82=$D$533,O$533,IF($I82=$D$534,O$534,IF($I82=$D$535,O$535,IF($I82=$D$536,O$536,"NA"))))))</f>
        <v>0</v>
      </c>
      <c r="P87" s="283">
        <f>P82*(IF($I82=$D$532,P$532,IF($I82=$D$533,P$533,IF($I82=$D$534,P$534,IF($I82=$D$535,P$535,IF($I82=$D$536,P$536,"NA"))))))</f>
        <v>0</v>
      </c>
      <c r="Q87" s="283">
        <f>Q82*(IF($I82=$D$532,Q$532,IF($I82=$D$533,Q$533,IF($I82=$D$534,Q$534,IF($I82=$D$535,Q$535,IF($I82=$D$536,Q$536,"NA"))))))</f>
        <v>0</v>
      </c>
      <c r="R87" s="284">
        <f>R82*(IF($I82=$D$532,R$532,IF($I82=$D$533,R$533,IF($I82=$D$534,R$534,IF($I82=$D$535,R$535,IF($I82=$D$536,R$536,"NA"))))))</f>
        <v>0</v>
      </c>
      <c r="S87" s="65"/>
      <c r="T87" s="5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</row>
    <row r="88" spans="1:32" ht="13.5" hidden="1" outlineLevel="2" thickBot="1" x14ac:dyDescent="0.25">
      <c r="A88" s="34"/>
      <c r="C88" s="66"/>
      <c r="D88" s="66"/>
      <c r="E88" s="364" t="s">
        <v>154</v>
      </c>
      <c r="F88" s="249"/>
      <c r="G88" s="249"/>
      <c r="H88" s="249"/>
      <c r="I88" s="249"/>
      <c r="J88" s="249"/>
      <c r="K88" s="276"/>
      <c r="L88" s="276"/>
      <c r="M88" s="286" t="s">
        <v>35</v>
      </c>
      <c r="N88" s="282">
        <f>N84*N$26*(1-$K$28)</f>
        <v>0</v>
      </c>
      <c r="O88" s="282">
        <f>O84*O$26*(1-$K$28)</f>
        <v>0</v>
      </c>
      <c r="P88" s="282">
        <f>P84*P$26*(1-$K$28)</f>
        <v>0</v>
      </c>
      <c r="Q88" s="282">
        <f>Q84*Q$26*(1-$K$28)</f>
        <v>0</v>
      </c>
      <c r="R88" s="284">
        <f>R84*R$26*(1-$K$28)</f>
        <v>0</v>
      </c>
      <c r="S88" s="65"/>
      <c r="T88" s="5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</row>
    <row r="89" spans="1:32" ht="13.5" hidden="1" outlineLevel="2" thickBot="1" x14ac:dyDescent="0.25">
      <c r="A89" s="34"/>
      <c r="C89" s="66"/>
      <c r="D89" s="66"/>
      <c r="E89" s="364" t="s">
        <v>155</v>
      </c>
      <c r="F89" s="249"/>
      <c r="G89" s="249"/>
      <c r="H89" s="249"/>
      <c r="I89" s="249"/>
      <c r="J89" s="249"/>
      <c r="K89" s="276"/>
      <c r="L89" s="276"/>
      <c r="M89" s="286" t="s">
        <v>35</v>
      </c>
      <c r="N89" s="282">
        <f>N$27*(IF($K$27=$D$532,N$532,IF($K$27=$D$533,N$533,IF($K$27=$D$534,N$534,IF($K$27=$D$535,N$535,IF($K$27=$D$536,N$536,"NA"))))))</f>
        <v>0</v>
      </c>
      <c r="O89" s="282">
        <f>O$27*(IF($K$27=$D$532,O$532,IF($K$27=$D$533,O$533,IF($K$27=$D$534,O$534,IF($K$27=$D$535,O$535,IF($K$27=$D$536,O$536,"NA"))))))</f>
        <v>0</v>
      </c>
      <c r="P89" s="283">
        <f>P$27*(IF($K$27=$D$532,P$532,IF($K$27=$D$533,P$533,IF($K$27=$D$534,P$534,IF($K$27=$D$535,P$535,IF($K$27=$D$536,P$536,"NA"))))))</f>
        <v>0</v>
      </c>
      <c r="Q89" s="283">
        <f>Q$27*(IF($K$27=$D$532,Q$532,IF($K$27=$D$533,Q$533,IF($K$27=$D$534,Q$534,IF($K$27=$D$535,Q$535,IF($K$27=$D$536,Q$536,"NA"))))))</f>
        <v>0</v>
      </c>
      <c r="R89" s="284">
        <f>R$27*(IF($K$27=$D$532,R$532,IF($K$27=$D$533,R$533,IF($K$27=$D$534,R$534,IF($K$27=$D$535,R$535,IF($K$27=$D$536,R$536,"NA"))))))</f>
        <v>0</v>
      </c>
      <c r="S89" s="65"/>
      <c r="T89" s="5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</row>
    <row r="90" spans="1:32" ht="13.5" hidden="1" outlineLevel="2" thickBot="1" x14ac:dyDescent="0.25">
      <c r="A90" s="34"/>
      <c r="C90" s="66"/>
      <c r="D90" s="66"/>
      <c r="E90" s="364" t="s">
        <v>156</v>
      </c>
      <c r="F90" s="249"/>
      <c r="G90" s="249"/>
      <c r="H90" s="249"/>
      <c r="I90" s="249"/>
      <c r="J90" s="249"/>
      <c r="K90" s="276"/>
      <c r="L90" s="276"/>
      <c r="M90" s="286" t="s">
        <v>35</v>
      </c>
      <c r="N90" s="282">
        <f>IF($H$28=$G$479,N84*$K$28*N$28,0)</f>
        <v>0</v>
      </c>
      <c r="O90" s="282">
        <f>IF($H$28=$G$479,O84*$K$28*O$28,0)</f>
        <v>0</v>
      </c>
      <c r="P90" s="283">
        <f>IF($H$28=$G$479,P84*$K$28*P$28,0)</f>
        <v>0</v>
      </c>
      <c r="Q90" s="283">
        <f>IF($H$28=$G$479,Q84*$K$28*Q$28,0)</f>
        <v>0</v>
      </c>
      <c r="R90" s="284">
        <f>IF($H$28=$G$479,R84*$K$28*R$28,0)</f>
        <v>0</v>
      </c>
      <c r="S90" s="65"/>
      <c r="T90" s="5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2" ht="13.5" hidden="1" outlineLevel="1" thickBot="1" x14ac:dyDescent="0.25">
      <c r="A91" s="34"/>
      <c r="C91" s="66"/>
      <c r="D91" s="66"/>
      <c r="E91" s="281" t="s">
        <v>157</v>
      </c>
      <c r="F91" s="249"/>
      <c r="G91" s="249"/>
      <c r="H91" s="249"/>
      <c r="I91" s="249"/>
      <c r="J91" s="249"/>
      <c r="K91" s="276"/>
      <c r="L91" s="276"/>
      <c r="M91" s="286" t="s">
        <v>35</v>
      </c>
      <c r="N91" s="282">
        <f>N88-N89+N90</f>
        <v>0</v>
      </c>
      <c r="O91" s="282">
        <f>O88-O89+O90</f>
        <v>0</v>
      </c>
      <c r="P91" s="282">
        <f>P88-P89+P90</f>
        <v>0</v>
      </c>
      <c r="Q91" s="282">
        <f>Q88-Q89+Q90</f>
        <v>0</v>
      </c>
      <c r="R91" s="284">
        <f>R88-R89+R90</f>
        <v>0</v>
      </c>
      <c r="S91" s="65"/>
      <c r="T91" s="5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</row>
    <row r="92" spans="1:32" ht="13.5" collapsed="1" thickBot="1" x14ac:dyDescent="0.25">
      <c r="A92" s="34"/>
      <c r="C92" s="66"/>
      <c r="D92" s="67"/>
      <c r="E92" s="256" t="s">
        <v>37</v>
      </c>
      <c r="F92" s="236"/>
      <c r="G92" s="236"/>
      <c r="H92" s="236"/>
      <c r="I92" s="236"/>
      <c r="J92" s="236"/>
      <c r="K92" s="287"/>
      <c r="L92" s="287"/>
      <c r="M92" s="288">
        <f>Step1_Historical!M31</f>
        <v>0</v>
      </c>
      <c r="N92" s="289">
        <f>N84-N85+N86-N87+N91</f>
        <v>0</v>
      </c>
      <c r="O92" s="289">
        <f>O84-O85+O86-O87+O91</f>
        <v>0</v>
      </c>
      <c r="P92" s="289">
        <f>P84-P85+P86-P87+P91</f>
        <v>0</v>
      </c>
      <c r="Q92" s="289">
        <f>Q84-Q85+Q86-Q87+Q91</f>
        <v>0</v>
      </c>
      <c r="R92" s="291">
        <f>R84-R85+R86-R87+R91</f>
        <v>0</v>
      </c>
      <c r="S92" s="65"/>
      <c r="T92" s="5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</row>
    <row r="93" spans="1:32" ht="13.5" thickBot="1" x14ac:dyDescent="0.25">
      <c r="A93" s="34"/>
      <c r="C93" s="66"/>
      <c r="D93" s="249"/>
      <c r="E93" s="228"/>
      <c r="F93" s="249"/>
      <c r="G93" s="249"/>
      <c r="H93" s="249"/>
      <c r="I93" s="249"/>
      <c r="J93" s="249"/>
      <c r="K93" s="276"/>
      <c r="L93" s="276"/>
      <c r="M93" s="296"/>
      <c r="N93" s="296"/>
      <c r="O93" s="296"/>
      <c r="P93" s="296"/>
      <c r="Q93" s="296"/>
      <c r="R93" s="296"/>
      <c r="S93" s="65"/>
      <c r="T93" s="5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</row>
    <row r="94" spans="1:32" ht="15" x14ac:dyDescent="0.2">
      <c r="A94" s="34"/>
      <c r="C94" s="66"/>
      <c r="D94" s="267" t="str">
        <f>Step1_Historical!D32</f>
        <v>Unrestricted / FOI / Community Leadership</v>
      </c>
      <c r="E94" s="239"/>
      <c r="F94" s="239"/>
      <c r="G94" s="239"/>
      <c r="H94" s="239"/>
      <c r="I94" s="239"/>
      <c r="J94" s="239"/>
      <c r="K94" s="268"/>
      <c r="L94" s="268"/>
      <c r="M94" s="241" t="str">
        <f t="shared" ref="M94:R94" si="8">M78</f>
        <v>Dec 31, 2013</v>
      </c>
      <c r="N94" s="241" t="str">
        <f t="shared" si="8"/>
        <v>Dec 31, 2014</v>
      </c>
      <c r="O94" s="241" t="str">
        <f t="shared" si="8"/>
        <v>Dec 31, 2015</v>
      </c>
      <c r="P94" s="241" t="str">
        <f t="shared" si="8"/>
        <v>Dec 31, 2016</v>
      </c>
      <c r="Q94" s="241" t="str">
        <f t="shared" si="8"/>
        <v>Dec 31, 2017</v>
      </c>
      <c r="R94" s="242" t="str">
        <f t="shared" si="8"/>
        <v>Dec 31, 2018</v>
      </c>
      <c r="S94" s="65"/>
      <c r="T94" s="5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</row>
    <row r="95" spans="1:32" ht="5.25" customHeight="1" x14ac:dyDescent="0.2">
      <c r="A95" s="34"/>
      <c r="C95" s="66"/>
      <c r="D95" s="66"/>
      <c r="E95" s="249"/>
      <c r="F95" s="249"/>
      <c r="G95" s="249"/>
      <c r="H95" s="249"/>
      <c r="I95" s="249"/>
      <c r="J95" s="249"/>
      <c r="K95" s="249"/>
      <c r="L95" s="249"/>
      <c r="M95" s="249"/>
      <c r="N95" s="249"/>
      <c r="O95" s="249"/>
      <c r="P95" s="249"/>
      <c r="Q95" s="249"/>
      <c r="R95" s="65"/>
      <c r="S95" s="65"/>
      <c r="T95" s="5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</row>
    <row r="96" spans="1:32" ht="13.5" thickBot="1" x14ac:dyDescent="0.25">
      <c r="A96" s="34"/>
      <c r="C96" s="66"/>
      <c r="D96" s="66"/>
      <c r="E96" s="228" t="s">
        <v>56</v>
      </c>
      <c r="F96" s="249"/>
      <c r="G96" s="249"/>
      <c r="H96" s="249"/>
      <c r="I96" s="516" t="str">
        <f>Step2A_Scenario1!I96</f>
        <v>3-yr rolling avg</v>
      </c>
      <c r="J96" s="517"/>
      <c r="K96" s="269"/>
      <c r="L96" s="269"/>
      <c r="M96" s="270" t="s">
        <v>35</v>
      </c>
      <c r="N96" s="245">
        <f>Step2A_Scenario1!N96</f>
        <v>0</v>
      </c>
      <c r="O96" s="245">
        <f>Step2A_Scenario1!O96</f>
        <v>0</v>
      </c>
      <c r="P96" s="245">
        <f>Step2A_Scenario1!P96</f>
        <v>0</v>
      </c>
      <c r="Q96" s="247">
        <f t="shared" ref="Q96:R98" si="9">P96</f>
        <v>0</v>
      </c>
      <c r="R96" s="248">
        <f t="shared" si="9"/>
        <v>0</v>
      </c>
      <c r="S96" s="65"/>
      <c r="T96" s="5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</row>
    <row r="97" spans="1:32" ht="13.5" thickBot="1" x14ac:dyDescent="0.25">
      <c r="A97" s="34"/>
      <c r="C97" s="66"/>
      <c r="D97" s="66"/>
      <c r="E97" s="228" t="s">
        <v>57</v>
      </c>
      <c r="F97" s="249"/>
      <c r="G97" s="249"/>
      <c r="H97" s="249"/>
      <c r="I97" s="249"/>
      <c r="J97" s="249"/>
      <c r="K97" s="249"/>
      <c r="L97" s="249"/>
      <c r="M97" s="270" t="s">
        <v>35</v>
      </c>
      <c r="N97" s="245">
        <f>Step2A_Scenario1!N97</f>
        <v>0</v>
      </c>
      <c r="O97" s="245">
        <f>Step2A_Scenario1!O97</f>
        <v>0</v>
      </c>
      <c r="P97" s="245">
        <f>Step2A_Scenario1!P97</f>
        <v>0</v>
      </c>
      <c r="Q97" s="247">
        <f t="shared" si="9"/>
        <v>0</v>
      </c>
      <c r="R97" s="248">
        <f t="shared" si="9"/>
        <v>0</v>
      </c>
      <c r="S97" s="65"/>
      <c r="T97" s="5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</row>
    <row r="98" spans="1:32" x14ac:dyDescent="0.2">
      <c r="A98" s="34"/>
      <c r="C98" s="66"/>
      <c r="D98" s="66"/>
      <c r="E98" s="228" t="s">
        <v>114</v>
      </c>
      <c r="F98" s="249"/>
      <c r="G98" s="249"/>
      <c r="H98" s="249"/>
      <c r="I98" s="516" t="str">
        <f>Step2A_Scenario1!I98</f>
        <v>3-yr rolling avg</v>
      </c>
      <c r="J98" s="517"/>
      <c r="K98" s="269"/>
      <c r="L98" s="269"/>
      <c r="M98" s="271" t="s">
        <v>35</v>
      </c>
      <c r="N98" s="272">
        <f>Step2A_Scenario1!N98</f>
        <v>0</v>
      </c>
      <c r="O98" s="272">
        <f>Step2A_Scenario1!O98</f>
        <v>0</v>
      </c>
      <c r="P98" s="272">
        <f>Step2A_Scenario1!P98</f>
        <v>0</v>
      </c>
      <c r="Q98" s="273">
        <f t="shared" si="9"/>
        <v>0</v>
      </c>
      <c r="R98" s="274">
        <f t="shared" si="9"/>
        <v>0</v>
      </c>
      <c r="S98" s="65"/>
      <c r="T98" s="5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</row>
    <row r="99" spans="1:32" ht="8.25" customHeight="1" x14ac:dyDescent="0.2">
      <c r="A99" s="34"/>
      <c r="C99" s="66"/>
      <c r="D99" s="275"/>
      <c r="E99" s="249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65"/>
      <c r="S99" s="65"/>
      <c r="T99" s="5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</row>
    <row r="100" spans="1:32" ht="13.5" thickBot="1" x14ac:dyDescent="0.25">
      <c r="A100" s="34"/>
      <c r="C100" s="66"/>
      <c r="D100" s="66"/>
      <c r="E100" s="228" t="s">
        <v>38</v>
      </c>
      <c r="F100" s="249"/>
      <c r="G100" s="249"/>
      <c r="H100" s="249"/>
      <c r="I100" s="249"/>
      <c r="J100" s="249"/>
      <c r="K100" s="276"/>
      <c r="L100" s="276"/>
      <c r="M100" s="277">
        <f>Step1_Historical!L32</f>
        <v>0</v>
      </c>
      <c r="N100" s="278">
        <f>M108</f>
        <v>0</v>
      </c>
      <c r="O100" s="278">
        <f>N108</f>
        <v>0</v>
      </c>
      <c r="P100" s="279">
        <f>O108</f>
        <v>0</v>
      </c>
      <c r="Q100" s="279">
        <f>P108</f>
        <v>0</v>
      </c>
      <c r="R100" s="280">
        <f>Q108</f>
        <v>0</v>
      </c>
      <c r="S100" s="65"/>
      <c r="T100" s="5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</row>
    <row r="101" spans="1:32" ht="13.5" hidden="1" outlineLevel="1" thickBot="1" x14ac:dyDescent="0.25">
      <c r="A101" s="34"/>
      <c r="C101" s="66"/>
      <c r="D101" s="66"/>
      <c r="E101" s="281" t="s">
        <v>151</v>
      </c>
      <c r="F101" s="249"/>
      <c r="G101" s="249"/>
      <c r="H101" s="249"/>
      <c r="I101" s="249"/>
      <c r="J101" s="249"/>
      <c r="K101" s="276"/>
      <c r="L101" s="276"/>
      <c r="M101" s="270" t="s">
        <v>35</v>
      </c>
      <c r="N101" s="282">
        <f>N96*(IF($I96=$D$542,N$542,IF($I96=$D$543,N$543,IF($I96=$D$544,N$544,IF($I96=$D$545,N$545,IF($I96=$D$546,N$546,"NA"))))))</f>
        <v>0</v>
      </c>
      <c r="O101" s="282">
        <f>O96*(IF($I96=$D$542,O$542,IF($I96=$D$543,O$543,IF($I96=$D$544,O$544,IF($I96=$D$545,O$545,IF($I96=$D$546,O$546,"NA"))))))</f>
        <v>0</v>
      </c>
      <c r="P101" s="283">
        <f>P96*(IF($I96=$D$542,P$542,IF($I96=$D$543,P$543,IF($I96=$D$544,P$544,IF($I96=$D$545,P$545,IF($I96=$D$546,P$546,"NA"))))))</f>
        <v>0</v>
      </c>
      <c r="Q101" s="283">
        <f>Q96*(IF($I96=$D$542,Q$542,IF($I96=$D$543,Q$543,IF($I96=$D$544,Q$544,IF($I96=$D$545,Q$545,IF($I96=$D$546,Q$546,"NA"))))))</f>
        <v>0</v>
      </c>
      <c r="R101" s="284">
        <f>R96*(IF($I96=$D$542,R$542,IF($I96=$D$543,R$543,IF($I96=$D$544,R$544,IF($I96=$D$545,R$545,IF($I96=$D$546,R$546,"NA"))))))</f>
        <v>0</v>
      </c>
      <c r="S101" s="65"/>
      <c r="T101" s="5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</row>
    <row r="102" spans="1:32" ht="13.5" hidden="1" outlineLevel="1" thickBot="1" x14ac:dyDescent="0.25">
      <c r="A102" s="34"/>
      <c r="C102" s="66"/>
      <c r="D102" s="66"/>
      <c r="E102" s="281" t="s">
        <v>152</v>
      </c>
      <c r="F102" s="249"/>
      <c r="G102" s="249"/>
      <c r="H102" s="249"/>
      <c r="I102" s="249"/>
      <c r="J102" s="249"/>
      <c r="K102" s="285"/>
      <c r="L102" s="285"/>
      <c r="M102" s="270" t="s">
        <v>35</v>
      </c>
      <c r="N102" s="282">
        <f>N97*N100</f>
        <v>0</v>
      </c>
      <c r="O102" s="282">
        <f>O97*O100</f>
        <v>0</v>
      </c>
      <c r="P102" s="282">
        <f>P97*P100</f>
        <v>0</v>
      </c>
      <c r="Q102" s="282">
        <f>Q97*Q100</f>
        <v>0</v>
      </c>
      <c r="R102" s="284">
        <f>R97*R100</f>
        <v>0</v>
      </c>
      <c r="S102" s="65"/>
      <c r="T102" s="5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</row>
    <row r="103" spans="1:32" ht="13.5" hidden="1" outlineLevel="1" thickBot="1" x14ac:dyDescent="0.25">
      <c r="A103" s="34"/>
      <c r="C103" s="66"/>
      <c r="D103" s="66"/>
      <c r="E103" s="281" t="s">
        <v>153</v>
      </c>
      <c r="F103" s="249"/>
      <c r="G103" s="249"/>
      <c r="H103" s="249"/>
      <c r="I103" s="249"/>
      <c r="J103" s="249"/>
      <c r="K103" s="276"/>
      <c r="L103" s="276"/>
      <c r="M103" s="286" t="s">
        <v>35</v>
      </c>
      <c r="N103" s="282">
        <f>N98*(IF($I98=$D$542,N$542,IF($I98=$D$543,N$543,IF($I98=$D$544,N$544,IF($I98=$D$545,N$545,IF($I98=$D$546,N$546,"NA"))))))</f>
        <v>0</v>
      </c>
      <c r="O103" s="282">
        <f>O98*(IF($I98=$D$542,O$542,IF($I98=$D$543,O$543,IF($I98=$D$544,O$544,IF($I98=$D$545,O$545,IF($I98=$D$546,O$546,"NA"))))))</f>
        <v>0</v>
      </c>
      <c r="P103" s="283">
        <f>P98*(IF($I98=$D$542,P$542,IF($I98=$D$543,P$543,IF($I98=$D$544,P$544,IF($I98=$D$545,P$545,IF($I98=$D$546,P$546,"NA"))))))</f>
        <v>0</v>
      </c>
      <c r="Q103" s="283">
        <f>Q98*(IF($I98=$D$542,Q$542,IF($I98=$D$543,Q$543,IF($I98=$D$544,Q$544,IF($I98=$D$545,Q$545,IF($I98=$D$546,Q$546,"NA"))))))</f>
        <v>0</v>
      </c>
      <c r="R103" s="284">
        <f>R98*(IF($I98=$D$542,R$542,IF($I98=$D$543,R$543,IF($I98=$D$544,R$544,IF($I98=$D$545,R$545,IF($I98=$D$546,R$546,"NA"))))))</f>
        <v>0</v>
      </c>
      <c r="S103" s="65"/>
      <c r="T103" s="5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</row>
    <row r="104" spans="1:32" ht="13.5" hidden="1" outlineLevel="2" thickBot="1" x14ac:dyDescent="0.25">
      <c r="A104" s="34"/>
      <c r="C104" s="66"/>
      <c r="D104" s="66"/>
      <c r="E104" s="364" t="s">
        <v>154</v>
      </c>
      <c r="F104" s="249"/>
      <c r="G104" s="249"/>
      <c r="H104" s="249"/>
      <c r="I104" s="249"/>
      <c r="J104" s="249"/>
      <c r="K104" s="276"/>
      <c r="L104" s="276"/>
      <c r="M104" s="286" t="s">
        <v>35</v>
      </c>
      <c r="N104" s="282">
        <f>N100*N$26*(1-$K$28)</f>
        <v>0</v>
      </c>
      <c r="O104" s="282">
        <f>O100*O$26*(1-$K$28)</f>
        <v>0</v>
      </c>
      <c r="P104" s="282">
        <f>P100*P$26*(1-$K$28)</f>
        <v>0</v>
      </c>
      <c r="Q104" s="282">
        <f>Q100*Q$26*(1-$K$28)</f>
        <v>0</v>
      </c>
      <c r="R104" s="284">
        <f>R100*R$26*(1-$K$28)</f>
        <v>0</v>
      </c>
      <c r="S104" s="65"/>
      <c r="T104" s="5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2" ht="13.5" hidden="1" outlineLevel="2" thickBot="1" x14ac:dyDescent="0.25">
      <c r="A105" s="34"/>
      <c r="C105" s="66"/>
      <c r="D105" s="66"/>
      <c r="E105" s="364" t="s">
        <v>155</v>
      </c>
      <c r="F105" s="249"/>
      <c r="G105" s="249"/>
      <c r="H105" s="249"/>
      <c r="I105" s="249"/>
      <c r="J105" s="249"/>
      <c r="K105" s="276"/>
      <c r="L105" s="276"/>
      <c r="M105" s="286" t="s">
        <v>35</v>
      </c>
      <c r="N105" s="282">
        <f>N$27*(IF($K$27=$D$542,N$542,IF($K$27=$D$543,N$543,IF($K$27=$D$544,N$544,IF($K$27=$D$545,N$545,IF($K$27=$D$546,N$546,"NA"))))))</f>
        <v>0</v>
      </c>
      <c r="O105" s="282">
        <f>O$27*(IF($K$27=$D$542,O$542,IF($K$27=$D$543,O$543,IF($K$27=$D$544,O$544,IF($K$27=$D$545,O$545,IF($K$27=$D$546,O$546,"NA"))))))</f>
        <v>0</v>
      </c>
      <c r="P105" s="283">
        <f>P$27*(IF($K$27=$D$542,P$542,IF($K$27=$D$543,P$543,IF($K$27=$D$544,P$544,IF($K$27=$D$545,P$545,IF($K$27=$D$546,P$546,"NA"))))))</f>
        <v>0</v>
      </c>
      <c r="Q105" s="283">
        <f>Q$27*(IF($K$27=$D$542,Q$542,IF($K$27=$D$543,Q$543,IF($K$27=$D$544,Q$544,IF($K$27=$D$545,Q$545,IF($K$27=$D$546,Q$546,"NA"))))))</f>
        <v>0</v>
      </c>
      <c r="R105" s="284">
        <f>R$27*(IF($K$27=$D$542,R$542,IF($K$27=$D$543,R$543,IF($K$27=$D$544,R$544,IF($K$27=$D$545,R$545,IF($K$27=$D$546,R$546,"NA"))))))</f>
        <v>0</v>
      </c>
      <c r="S105" s="65"/>
      <c r="T105" s="5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</row>
    <row r="106" spans="1:32" ht="13.5" hidden="1" outlineLevel="2" thickBot="1" x14ac:dyDescent="0.25">
      <c r="A106" s="34"/>
      <c r="C106" s="66"/>
      <c r="D106" s="66"/>
      <c r="E106" s="364" t="s">
        <v>156</v>
      </c>
      <c r="F106" s="249"/>
      <c r="G106" s="249"/>
      <c r="H106" s="249"/>
      <c r="I106" s="249"/>
      <c r="J106" s="249"/>
      <c r="K106" s="276"/>
      <c r="L106" s="276"/>
      <c r="M106" s="286" t="s">
        <v>35</v>
      </c>
      <c r="N106" s="282">
        <f>IF($H$28=$G$479,N100*$K$28*N$28,0)</f>
        <v>0</v>
      </c>
      <c r="O106" s="282">
        <f>IF($H$28=$G$479,O100*$K$28*O$28,0)</f>
        <v>0</v>
      </c>
      <c r="P106" s="283">
        <f>IF($H$28=$G$479,P100*$K$28*P$28,0)</f>
        <v>0</v>
      </c>
      <c r="Q106" s="283">
        <f>IF($H$28=$G$479,Q100*$K$28*Q$28,0)</f>
        <v>0</v>
      </c>
      <c r="R106" s="284">
        <f>IF($H$28=$G$479,R100*$K$28*R$28,0)</f>
        <v>0</v>
      </c>
      <c r="S106" s="65"/>
      <c r="T106" s="5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</row>
    <row r="107" spans="1:32" ht="13.5" hidden="1" outlineLevel="1" thickBot="1" x14ac:dyDescent="0.25">
      <c r="A107" s="34"/>
      <c r="C107" s="66"/>
      <c r="D107" s="66"/>
      <c r="E107" s="281" t="s">
        <v>157</v>
      </c>
      <c r="F107" s="249"/>
      <c r="G107" s="249"/>
      <c r="H107" s="249"/>
      <c r="I107" s="249"/>
      <c r="J107" s="249"/>
      <c r="K107" s="276"/>
      <c r="L107" s="276"/>
      <c r="M107" s="286" t="s">
        <v>35</v>
      </c>
      <c r="N107" s="282">
        <f>N104-N105+N106</f>
        <v>0</v>
      </c>
      <c r="O107" s="282">
        <f>O104-O105+O106</f>
        <v>0</v>
      </c>
      <c r="P107" s="282">
        <f>P104-P105+P106</f>
        <v>0</v>
      </c>
      <c r="Q107" s="282">
        <f>Q104-Q105+Q106</f>
        <v>0</v>
      </c>
      <c r="R107" s="284">
        <f>R104-R105+R106</f>
        <v>0</v>
      </c>
      <c r="S107" s="65"/>
      <c r="T107" s="5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</row>
    <row r="108" spans="1:32" ht="13.5" collapsed="1" thickBot="1" x14ac:dyDescent="0.25">
      <c r="A108" s="34"/>
      <c r="C108" s="66"/>
      <c r="D108" s="67"/>
      <c r="E108" s="256" t="s">
        <v>37</v>
      </c>
      <c r="F108" s="236"/>
      <c r="G108" s="236"/>
      <c r="H108" s="236"/>
      <c r="I108" s="236"/>
      <c r="J108" s="236"/>
      <c r="K108" s="287"/>
      <c r="L108" s="287"/>
      <c r="M108" s="288">
        <f>Step1_Historical!M32</f>
        <v>0</v>
      </c>
      <c r="N108" s="289">
        <f>N100-N101+N102-N103+N107</f>
        <v>0</v>
      </c>
      <c r="O108" s="289">
        <f>O100-O101+O102-O103+O107</f>
        <v>0</v>
      </c>
      <c r="P108" s="289">
        <f>P100-P101+P102-P103+P107</f>
        <v>0</v>
      </c>
      <c r="Q108" s="289">
        <f>Q100-Q101+Q102-Q103+Q107</f>
        <v>0</v>
      </c>
      <c r="R108" s="291">
        <f>R100-R101+R102-R103+R107</f>
        <v>0</v>
      </c>
      <c r="S108" s="65"/>
      <c r="T108" s="5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</row>
    <row r="109" spans="1:32" ht="13.5" thickBot="1" x14ac:dyDescent="0.25">
      <c r="A109" s="34"/>
      <c r="C109" s="66"/>
      <c r="D109" s="249"/>
      <c r="E109" s="228"/>
      <c r="F109" s="249"/>
      <c r="G109" s="249"/>
      <c r="H109" s="249"/>
      <c r="I109" s="249"/>
      <c r="J109" s="249"/>
      <c r="K109" s="276"/>
      <c r="L109" s="276"/>
      <c r="M109" s="296"/>
      <c r="N109" s="296"/>
      <c r="O109" s="296"/>
      <c r="P109" s="296"/>
      <c r="Q109" s="296"/>
      <c r="R109" s="296"/>
      <c r="S109" s="65"/>
      <c r="T109" s="5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</row>
    <row r="110" spans="1:32" ht="15" x14ac:dyDescent="0.2">
      <c r="A110" s="34"/>
      <c r="C110" s="66"/>
      <c r="D110" s="267" t="str">
        <f>Step1_Historical!D33</f>
        <v>Designated / Agency</v>
      </c>
      <c r="E110" s="239"/>
      <c r="F110" s="239"/>
      <c r="G110" s="239"/>
      <c r="H110" s="239"/>
      <c r="I110" s="239"/>
      <c r="J110" s="239"/>
      <c r="K110" s="268"/>
      <c r="L110" s="268"/>
      <c r="M110" s="241" t="str">
        <f t="shared" ref="M110:R110" si="10">M94</f>
        <v>Dec 31, 2013</v>
      </c>
      <c r="N110" s="241" t="str">
        <f t="shared" si="10"/>
        <v>Dec 31, 2014</v>
      </c>
      <c r="O110" s="241" t="str">
        <f t="shared" si="10"/>
        <v>Dec 31, 2015</v>
      </c>
      <c r="P110" s="241" t="str">
        <f t="shared" si="10"/>
        <v>Dec 31, 2016</v>
      </c>
      <c r="Q110" s="241" t="str">
        <f t="shared" si="10"/>
        <v>Dec 31, 2017</v>
      </c>
      <c r="R110" s="242" t="str">
        <f t="shared" si="10"/>
        <v>Dec 31, 2018</v>
      </c>
      <c r="S110" s="65"/>
      <c r="T110" s="5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</row>
    <row r="111" spans="1:32" ht="5.25" customHeight="1" x14ac:dyDescent="0.2">
      <c r="A111" s="34"/>
      <c r="C111" s="66"/>
      <c r="D111" s="66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65"/>
      <c r="S111" s="65"/>
      <c r="T111" s="5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</row>
    <row r="112" spans="1:32" ht="13.5" thickBot="1" x14ac:dyDescent="0.25">
      <c r="A112" s="34"/>
      <c r="C112" s="66"/>
      <c r="D112" s="66"/>
      <c r="E112" s="228" t="s">
        <v>56</v>
      </c>
      <c r="F112" s="249"/>
      <c r="G112" s="249"/>
      <c r="H112" s="249"/>
      <c r="I112" s="516" t="str">
        <f>Step2A_Scenario1!I112</f>
        <v>3-yr rolling avg</v>
      </c>
      <c r="J112" s="517"/>
      <c r="K112" s="269"/>
      <c r="L112" s="269"/>
      <c r="M112" s="270" t="s">
        <v>35</v>
      </c>
      <c r="N112" s="245">
        <f>Step2A_Scenario1!N112</f>
        <v>0</v>
      </c>
      <c r="O112" s="245">
        <f>Step2A_Scenario1!O112</f>
        <v>0</v>
      </c>
      <c r="P112" s="245">
        <f>Step2A_Scenario1!P112</f>
        <v>0</v>
      </c>
      <c r="Q112" s="247">
        <f t="shared" ref="Q112:R114" si="11">P112</f>
        <v>0</v>
      </c>
      <c r="R112" s="248">
        <f t="shared" si="11"/>
        <v>0</v>
      </c>
      <c r="S112" s="65"/>
      <c r="T112" s="5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</row>
    <row r="113" spans="1:32" ht="13.5" thickBot="1" x14ac:dyDescent="0.25">
      <c r="A113" s="34"/>
      <c r="C113" s="66"/>
      <c r="D113" s="66"/>
      <c r="E113" s="228" t="s">
        <v>57</v>
      </c>
      <c r="F113" s="249"/>
      <c r="G113" s="249"/>
      <c r="H113" s="249"/>
      <c r="I113" s="249"/>
      <c r="J113" s="249"/>
      <c r="K113" s="249"/>
      <c r="L113" s="249"/>
      <c r="M113" s="270" t="s">
        <v>35</v>
      </c>
      <c r="N113" s="245">
        <f>Step2A_Scenario1!N113</f>
        <v>0</v>
      </c>
      <c r="O113" s="245">
        <f>Step2A_Scenario1!O113</f>
        <v>0</v>
      </c>
      <c r="P113" s="245">
        <f>Step2A_Scenario1!P113</f>
        <v>0</v>
      </c>
      <c r="Q113" s="247">
        <f t="shared" si="11"/>
        <v>0</v>
      </c>
      <c r="R113" s="248">
        <f t="shared" si="11"/>
        <v>0</v>
      </c>
      <c r="S113" s="65"/>
      <c r="T113" s="5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</row>
    <row r="114" spans="1:32" x14ac:dyDescent="0.2">
      <c r="A114" s="34"/>
      <c r="C114" s="66"/>
      <c r="D114" s="66"/>
      <c r="E114" s="228" t="s">
        <v>114</v>
      </c>
      <c r="F114" s="249"/>
      <c r="G114" s="249"/>
      <c r="H114" s="249"/>
      <c r="I114" s="516" t="str">
        <f>Step2A_Scenario1!I114</f>
        <v>3-yr rolling avg</v>
      </c>
      <c r="J114" s="517"/>
      <c r="K114" s="269"/>
      <c r="L114" s="269"/>
      <c r="M114" s="271" t="s">
        <v>35</v>
      </c>
      <c r="N114" s="272">
        <f>Step2A_Scenario1!N114</f>
        <v>0</v>
      </c>
      <c r="O114" s="272">
        <f>Step2A_Scenario1!O114</f>
        <v>0</v>
      </c>
      <c r="P114" s="272">
        <f>Step2A_Scenario1!P114</f>
        <v>0</v>
      </c>
      <c r="Q114" s="273">
        <f t="shared" si="11"/>
        <v>0</v>
      </c>
      <c r="R114" s="274">
        <f t="shared" si="11"/>
        <v>0</v>
      </c>
      <c r="S114" s="65"/>
      <c r="T114" s="5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</row>
    <row r="115" spans="1:32" ht="8.25" customHeight="1" x14ac:dyDescent="0.2">
      <c r="A115" s="34"/>
      <c r="C115" s="66"/>
      <c r="D115" s="275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65"/>
      <c r="S115" s="65"/>
      <c r="T115" s="5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</row>
    <row r="116" spans="1:32" ht="13.5" thickBot="1" x14ac:dyDescent="0.25">
      <c r="A116" s="34"/>
      <c r="C116" s="66"/>
      <c r="D116" s="66"/>
      <c r="E116" s="228" t="s">
        <v>38</v>
      </c>
      <c r="F116" s="249"/>
      <c r="G116" s="249"/>
      <c r="H116" s="249"/>
      <c r="I116" s="249"/>
      <c r="J116" s="249"/>
      <c r="K116" s="276"/>
      <c r="L116" s="276"/>
      <c r="M116" s="277">
        <f>Step1_Historical!L33</f>
        <v>0</v>
      </c>
      <c r="N116" s="278">
        <f>M124</f>
        <v>0</v>
      </c>
      <c r="O116" s="278">
        <f>N124</f>
        <v>0</v>
      </c>
      <c r="P116" s="279">
        <f>O124</f>
        <v>0</v>
      </c>
      <c r="Q116" s="279">
        <f>P124</f>
        <v>0</v>
      </c>
      <c r="R116" s="280">
        <f>Q124</f>
        <v>0</v>
      </c>
      <c r="S116" s="65"/>
      <c r="T116" s="5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</row>
    <row r="117" spans="1:32" ht="13.5" hidden="1" outlineLevel="1" thickBot="1" x14ac:dyDescent="0.25">
      <c r="A117" s="34"/>
      <c r="C117" s="66"/>
      <c r="D117" s="66"/>
      <c r="E117" s="281" t="s">
        <v>151</v>
      </c>
      <c r="F117" s="249"/>
      <c r="G117" s="249"/>
      <c r="H117" s="249"/>
      <c r="I117" s="249"/>
      <c r="J117" s="249"/>
      <c r="K117" s="276"/>
      <c r="L117" s="276"/>
      <c r="M117" s="270" t="s">
        <v>35</v>
      </c>
      <c r="N117" s="282">
        <f>N112*(IF($I112=$D$552,N$552,IF($I112=$D$553,N$553,IF($I112=$D$554,N$554,IF($I112=$D$555,N$555,IF($I112=$D$556,N$556,"NA"))))))</f>
        <v>0</v>
      </c>
      <c r="O117" s="282">
        <f>O112*(IF($I112=$D$552,O$552,IF($I112=$D$553,O$553,IF($I112=$D$554,O$554,IF($I112=$D$555,O$555,IF($I112=$D$556,O$556,"NA"))))))</f>
        <v>0</v>
      </c>
      <c r="P117" s="283">
        <f>P112*(IF($I112=$D$552,P$552,IF($I112=$D$553,P$553,IF($I112=$D$554,P$554,IF($I112=$D$555,P$555,IF($I112=$D$556,P$556,"NA"))))))</f>
        <v>0</v>
      </c>
      <c r="Q117" s="283">
        <f>Q112*(IF($I112=$D$552,Q$552,IF($I112=$D$553,Q$553,IF($I112=$D$554,Q$554,IF($I112=$D$555,Q$555,IF($I112=$D$556,Q$556,"NA"))))))</f>
        <v>0</v>
      </c>
      <c r="R117" s="284">
        <f>R112*(IF($I112=$D$552,R$552,IF($I112=$D$553,R$553,IF($I112=$D$554,R$554,IF($I112=$D$555,R$555,IF($I112=$D$556,R$556,"NA"))))))</f>
        <v>0</v>
      </c>
      <c r="S117" s="65"/>
      <c r="T117" s="5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</row>
    <row r="118" spans="1:32" ht="13.5" hidden="1" outlineLevel="1" thickBot="1" x14ac:dyDescent="0.25">
      <c r="A118" s="34"/>
      <c r="C118" s="66"/>
      <c r="D118" s="66"/>
      <c r="E118" s="281" t="s">
        <v>152</v>
      </c>
      <c r="F118" s="249"/>
      <c r="G118" s="249"/>
      <c r="H118" s="249"/>
      <c r="I118" s="249"/>
      <c r="J118" s="249"/>
      <c r="K118" s="285"/>
      <c r="L118" s="285"/>
      <c r="M118" s="270" t="s">
        <v>35</v>
      </c>
      <c r="N118" s="282">
        <f>N113*N116</f>
        <v>0</v>
      </c>
      <c r="O118" s="282">
        <f>O113*O116</f>
        <v>0</v>
      </c>
      <c r="P118" s="282">
        <f>P113*P116</f>
        <v>0</v>
      </c>
      <c r="Q118" s="282">
        <f>Q113*Q116</f>
        <v>0</v>
      </c>
      <c r="R118" s="284">
        <f>R113*R116</f>
        <v>0</v>
      </c>
      <c r="S118" s="65"/>
      <c r="T118" s="5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</row>
    <row r="119" spans="1:32" ht="13.5" hidden="1" outlineLevel="1" thickBot="1" x14ac:dyDescent="0.25">
      <c r="A119" s="34"/>
      <c r="C119" s="66"/>
      <c r="D119" s="66"/>
      <c r="E119" s="281" t="s">
        <v>153</v>
      </c>
      <c r="F119" s="249"/>
      <c r="G119" s="249"/>
      <c r="H119" s="249"/>
      <c r="I119" s="249"/>
      <c r="J119" s="249"/>
      <c r="K119" s="276"/>
      <c r="L119" s="276"/>
      <c r="M119" s="286" t="s">
        <v>35</v>
      </c>
      <c r="N119" s="282">
        <f>N114*(IF($I114=$D$552,N$552,IF($I114=$D$553,N$553,IF($I114=$D$554,N$554,IF($I114=$D$555,N$555,IF($I114=$D$556,N$556,"NA"))))))</f>
        <v>0</v>
      </c>
      <c r="O119" s="282">
        <f>O114*(IF($I114=$D$552,O$552,IF($I114=$D$553,O$553,IF($I114=$D$554,O$554,IF($I114=$D$555,O$555,IF($I114=$D$556,O$556,"NA"))))))</f>
        <v>0</v>
      </c>
      <c r="P119" s="283">
        <f>P114*(IF($I114=$D$552,P$552,IF($I114=$D$553,P$553,IF($I114=$D$554,P$554,IF($I114=$D$555,P$555,IF($I114=$D$556,P$556,"NA"))))))</f>
        <v>0</v>
      </c>
      <c r="Q119" s="283">
        <f>Q114*(IF($I114=$D$552,Q$552,IF($I114=$D$553,Q$553,IF($I114=$D$554,Q$554,IF($I114=$D$555,Q$555,IF($I114=$D$556,Q$556,"NA"))))))</f>
        <v>0</v>
      </c>
      <c r="R119" s="284">
        <f>R114*(IF($I114=$D$552,R$552,IF($I114=$D$553,R$553,IF($I114=$D$554,R$554,IF($I114=$D$555,R$555,IF($I114=$D$556,R$556,"NA"))))))</f>
        <v>0</v>
      </c>
      <c r="S119" s="65"/>
      <c r="T119" s="5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</row>
    <row r="120" spans="1:32" ht="13.5" hidden="1" outlineLevel="2" thickBot="1" x14ac:dyDescent="0.25">
      <c r="A120" s="34"/>
      <c r="C120" s="66"/>
      <c r="D120" s="66"/>
      <c r="E120" s="364" t="s">
        <v>154</v>
      </c>
      <c r="F120" s="249"/>
      <c r="G120" s="249"/>
      <c r="H120" s="249"/>
      <c r="I120" s="249"/>
      <c r="J120" s="249"/>
      <c r="K120" s="276"/>
      <c r="L120" s="276"/>
      <c r="M120" s="286" t="s">
        <v>35</v>
      </c>
      <c r="N120" s="282">
        <f>N116*N$26*(1-$K$28)</f>
        <v>0</v>
      </c>
      <c r="O120" s="282">
        <f>O116*O$26*(1-$K$28)</f>
        <v>0</v>
      </c>
      <c r="P120" s="282">
        <f>P116*P$26*(1-$K$28)</f>
        <v>0</v>
      </c>
      <c r="Q120" s="282">
        <f>Q116*Q$26*(1-$K$28)</f>
        <v>0</v>
      </c>
      <c r="R120" s="284">
        <f>R116*R$26*(1-$K$28)</f>
        <v>0</v>
      </c>
      <c r="S120" s="65"/>
      <c r="T120" s="5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</row>
    <row r="121" spans="1:32" ht="13.5" hidden="1" outlineLevel="2" thickBot="1" x14ac:dyDescent="0.25">
      <c r="A121" s="34"/>
      <c r="C121" s="66"/>
      <c r="D121" s="66"/>
      <c r="E121" s="364" t="s">
        <v>155</v>
      </c>
      <c r="F121" s="249"/>
      <c r="G121" s="249"/>
      <c r="H121" s="249"/>
      <c r="I121" s="249"/>
      <c r="J121" s="249"/>
      <c r="K121" s="276"/>
      <c r="L121" s="276"/>
      <c r="M121" s="286" t="s">
        <v>35</v>
      </c>
      <c r="N121" s="282">
        <f>N$27*(IF($K$27=$D$552,N$552,IF($K$27=$D$553,N$553,IF($K$27=$D$554,N$554,IF($K$27=$D$555,N$555,IF($K$27=$D$556,N$556,"NA"))))))</f>
        <v>0</v>
      </c>
      <c r="O121" s="282">
        <f>O$27*(IF($K$27=$D$552,O$552,IF($K$27=$D$553,O$553,IF($K$27=$D$554,O$554,IF($K$27=$D$555,O$555,IF($K$27=$D$556,O$556,"NA"))))))</f>
        <v>0</v>
      </c>
      <c r="P121" s="283">
        <f>P$27*(IF($K$27=$D$552,P$552,IF($K$27=$D$553,P$553,IF($K$27=$D$554,P$554,IF($K$27=$D$555,P$555,IF($K$27=$D$556,P$556,"NA"))))))</f>
        <v>0</v>
      </c>
      <c r="Q121" s="283">
        <f>Q$27*(IF($K$27=$D$552,Q$552,IF($K$27=$D$553,Q$553,IF($K$27=$D$554,Q$554,IF($K$27=$D$555,Q$555,IF($K$27=$D$556,Q$556,"NA"))))))</f>
        <v>0</v>
      </c>
      <c r="R121" s="284">
        <f>R$27*(IF($K$27=$D$552,R$552,IF($K$27=$D$553,R$553,IF($K$27=$D$554,R$554,IF($K$27=$D$555,R$555,IF($K$27=$D$556,R$556,"NA"))))))</f>
        <v>0</v>
      </c>
      <c r="S121" s="65"/>
      <c r="T121" s="5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</row>
    <row r="122" spans="1:32" ht="13.5" hidden="1" outlineLevel="2" thickBot="1" x14ac:dyDescent="0.25">
      <c r="A122" s="34"/>
      <c r="C122" s="66"/>
      <c r="D122" s="66"/>
      <c r="E122" s="364" t="s">
        <v>156</v>
      </c>
      <c r="F122" s="249"/>
      <c r="G122" s="249"/>
      <c r="H122" s="249"/>
      <c r="I122" s="249"/>
      <c r="J122" s="249"/>
      <c r="K122" s="276"/>
      <c r="L122" s="276"/>
      <c r="M122" s="286" t="s">
        <v>35</v>
      </c>
      <c r="N122" s="282">
        <f>IF($H$28=$G$479,N116*$K$28*N$28,0)</f>
        <v>0</v>
      </c>
      <c r="O122" s="282">
        <f>IF($H$28=$G$479,O116*$K$28*O$28,0)</f>
        <v>0</v>
      </c>
      <c r="P122" s="283">
        <f>IF($H$28=$G$479,P116*$K$28*P$28,0)</f>
        <v>0</v>
      </c>
      <c r="Q122" s="283">
        <f>IF($H$28=$G$479,Q116*$K$28*Q$28,0)</f>
        <v>0</v>
      </c>
      <c r="R122" s="284">
        <f>IF($H$28=$G$479,R116*$K$28*R$28,0)</f>
        <v>0</v>
      </c>
      <c r="S122" s="65"/>
      <c r="T122" s="5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</row>
    <row r="123" spans="1:32" ht="13.5" hidden="1" outlineLevel="1" thickBot="1" x14ac:dyDescent="0.25">
      <c r="A123" s="34"/>
      <c r="C123" s="66"/>
      <c r="D123" s="66"/>
      <c r="E123" s="281" t="s">
        <v>157</v>
      </c>
      <c r="F123" s="249"/>
      <c r="G123" s="249"/>
      <c r="H123" s="249"/>
      <c r="I123" s="249"/>
      <c r="J123" s="249"/>
      <c r="K123" s="276"/>
      <c r="L123" s="276"/>
      <c r="M123" s="286" t="s">
        <v>35</v>
      </c>
      <c r="N123" s="282">
        <f>N120-N121+N122</f>
        <v>0</v>
      </c>
      <c r="O123" s="282">
        <f>O120-O121+O122</f>
        <v>0</v>
      </c>
      <c r="P123" s="282">
        <f>P120-P121+P122</f>
        <v>0</v>
      </c>
      <c r="Q123" s="282">
        <f>Q120-Q121+Q122</f>
        <v>0</v>
      </c>
      <c r="R123" s="284">
        <f>R120-R121+R122</f>
        <v>0</v>
      </c>
      <c r="S123" s="65"/>
      <c r="T123" s="5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</row>
    <row r="124" spans="1:32" ht="13.5" collapsed="1" thickBot="1" x14ac:dyDescent="0.25">
      <c r="A124" s="34"/>
      <c r="C124" s="66"/>
      <c r="D124" s="67"/>
      <c r="E124" s="256" t="s">
        <v>37</v>
      </c>
      <c r="F124" s="236"/>
      <c r="G124" s="236"/>
      <c r="H124" s="236"/>
      <c r="I124" s="236"/>
      <c r="J124" s="236"/>
      <c r="K124" s="287"/>
      <c r="L124" s="287"/>
      <c r="M124" s="288">
        <f>Step1_Historical!M33</f>
        <v>0</v>
      </c>
      <c r="N124" s="289">
        <f>N116-N117+N118-N119+N123</f>
        <v>0</v>
      </c>
      <c r="O124" s="289">
        <f>O116-O117+O118-O119+O123</f>
        <v>0</v>
      </c>
      <c r="P124" s="289">
        <f>P116-P117+P118-P119+P123</f>
        <v>0</v>
      </c>
      <c r="Q124" s="289">
        <f>Q116-Q117+Q118-Q119+Q123</f>
        <v>0</v>
      </c>
      <c r="R124" s="291">
        <f>R116-R117+R118-R119+R123</f>
        <v>0</v>
      </c>
      <c r="S124" s="65"/>
      <c r="T124" s="5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</row>
    <row r="125" spans="1:32" ht="13.5" thickBot="1" x14ac:dyDescent="0.25">
      <c r="A125" s="34"/>
      <c r="C125" s="66"/>
      <c r="D125" s="249"/>
      <c r="E125" s="228"/>
      <c r="F125" s="249"/>
      <c r="G125" s="249"/>
      <c r="H125" s="249"/>
      <c r="I125" s="249"/>
      <c r="J125" s="249"/>
      <c r="K125" s="276"/>
      <c r="L125" s="276"/>
      <c r="M125" s="296"/>
      <c r="N125" s="296"/>
      <c r="O125" s="296"/>
      <c r="P125" s="296"/>
      <c r="Q125" s="296"/>
      <c r="R125" s="296"/>
      <c r="S125" s="65"/>
      <c r="T125" s="5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</row>
    <row r="126" spans="1:32" ht="15" x14ac:dyDescent="0.2">
      <c r="A126" s="34"/>
      <c r="C126" s="66"/>
      <c r="D126" s="267" t="str">
        <f>Step1_Historical!D34</f>
        <v>Supporting Organization</v>
      </c>
      <c r="E126" s="239"/>
      <c r="F126" s="239"/>
      <c r="G126" s="239"/>
      <c r="H126" s="239"/>
      <c r="I126" s="239"/>
      <c r="J126" s="239"/>
      <c r="K126" s="268"/>
      <c r="L126" s="268"/>
      <c r="M126" s="241" t="str">
        <f t="shared" ref="M126:R126" si="12">M110</f>
        <v>Dec 31, 2013</v>
      </c>
      <c r="N126" s="241" t="str">
        <f t="shared" si="12"/>
        <v>Dec 31, 2014</v>
      </c>
      <c r="O126" s="241" t="str">
        <f t="shared" si="12"/>
        <v>Dec 31, 2015</v>
      </c>
      <c r="P126" s="241" t="str">
        <f t="shared" si="12"/>
        <v>Dec 31, 2016</v>
      </c>
      <c r="Q126" s="241" t="str">
        <f t="shared" si="12"/>
        <v>Dec 31, 2017</v>
      </c>
      <c r="R126" s="242" t="str">
        <f t="shared" si="12"/>
        <v>Dec 31, 2018</v>
      </c>
      <c r="S126" s="65"/>
      <c r="T126" s="5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</row>
    <row r="127" spans="1:32" ht="5.25" customHeight="1" x14ac:dyDescent="0.2">
      <c r="A127" s="34"/>
      <c r="C127" s="66"/>
      <c r="D127" s="66"/>
      <c r="E127" s="249"/>
      <c r="F127" s="249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65"/>
      <c r="S127" s="65"/>
      <c r="T127" s="5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</row>
    <row r="128" spans="1:32" ht="13.5" thickBot="1" x14ac:dyDescent="0.25">
      <c r="A128" s="34"/>
      <c r="C128" s="66"/>
      <c r="D128" s="66"/>
      <c r="E128" s="228" t="s">
        <v>56</v>
      </c>
      <c r="F128" s="249"/>
      <c r="G128" s="249"/>
      <c r="H128" s="249"/>
      <c r="I128" s="516" t="str">
        <f>Step2A_Scenario1!I128</f>
        <v>3-yr rolling avg</v>
      </c>
      <c r="J128" s="517"/>
      <c r="K128" s="269"/>
      <c r="L128" s="269"/>
      <c r="M128" s="270" t="s">
        <v>35</v>
      </c>
      <c r="N128" s="245">
        <f>Step2A_Scenario1!N128</f>
        <v>0</v>
      </c>
      <c r="O128" s="245">
        <f>Step2A_Scenario1!O128</f>
        <v>0</v>
      </c>
      <c r="P128" s="245">
        <f>Step2A_Scenario1!P128</f>
        <v>0</v>
      </c>
      <c r="Q128" s="247">
        <f t="shared" ref="Q128:R130" si="13">P128</f>
        <v>0</v>
      </c>
      <c r="R128" s="248">
        <f t="shared" si="13"/>
        <v>0</v>
      </c>
      <c r="S128" s="65"/>
      <c r="T128" s="5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</row>
    <row r="129" spans="1:32" ht="13.5" thickBot="1" x14ac:dyDescent="0.25">
      <c r="A129" s="34"/>
      <c r="C129" s="66"/>
      <c r="D129" s="66"/>
      <c r="E129" s="228" t="s">
        <v>57</v>
      </c>
      <c r="F129" s="249"/>
      <c r="G129" s="249"/>
      <c r="H129" s="249"/>
      <c r="I129" s="249"/>
      <c r="J129" s="249"/>
      <c r="K129" s="249"/>
      <c r="L129" s="249"/>
      <c r="M129" s="270" t="s">
        <v>35</v>
      </c>
      <c r="N129" s="245">
        <f>Step2A_Scenario1!N129</f>
        <v>0</v>
      </c>
      <c r="O129" s="245">
        <f>Step2A_Scenario1!O129</f>
        <v>0</v>
      </c>
      <c r="P129" s="245">
        <f>Step2A_Scenario1!P129</f>
        <v>0</v>
      </c>
      <c r="Q129" s="247">
        <f t="shared" si="13"/>
        <v>0</v>
      </c>
      <c r="R129" s="248">
        <f t="shared" si="13"/>
        <v>0</v>
      </c>
      <c r="S129" s="65"/>
      <c r="T129" s="5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</row>
    <row r="130" spans="1:32" x14ac:dyDescent="0.2">
      <c r="A130" s="34"/>
      <c r="C130" s="66"/>
      <c r="D130" s="66"/>
      <c r="E130" s="228" t="s">
        <v>114</v>
      </c>
      <c r="F130" s="249"/>
      <c r="G130" s="249"/>
      <c r="H130" s="249"/>
      <c r="I130" s="516" t="str">
        <f>Step2A_Scenario1!I130</f>
        <v>3-yr rolling avg</v>
      </c>
      <c r="J130" s="517"/>
      <c r="K130" s="269"/>
      <c r="L130" s="269"/>
      <c r="M130" s="271" t="s">
        <v>35</v>
      </c>
      <c r="N130" s="272">
        <f>Step2A_Scenario1!N130</f>
        <v>0</v>
      </c>
      <c r="O130" s="272">
        <f>Step2A_Scenario1!O130</f>
        <v>0</v>
      </c>
      <c r="P130" s="272">
        <f>Step2A_Scenario1!P130</f>
        <v>0</v>
      </c>
      <c r="Q130" s="273">
        <f t="shared" si="13"/>
        <v>0</v>
      </c>
      <c r="R130" s="274">
        <f t="shared" si="13"/>
        <v>0</v>
      </c>
      <c r="S130" s="65"/>
      <c r="T130" s="5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</row>
    <row r="131" spans="1:32" ht="8.25" customHeight="1" x14ac:dyDescent="0.2">
      <c r="A131" s="34"/>
      <c r="C131" s="66"/>
      <c r="D131" s="275"/>
      <c r="E131" s="249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  <c r="R131" s="65"/>
      <c r="S131" s="65"/>
      <c r="T131" s="5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</row>
    <row r="132" spans="1:32" ht="13.5" thickBot="1" x14ac:dyDescent="0.25">
      <c r="A132" s="34"/>
      <c r="C132" s="66"/>
      <c r="D132" s="66"/>
      <c r="E132" s="228" t="s">
        <v>38</v>
      </c>
      <c r="F132" s="249"/>
      <c r="G132" s="249"/>
      <c r="H132" s="249"/>
      <c r="I132" s="249"/>
      <c r="J132" s="249"/>
      <c r="K132" s="276"/>
      <c r="L132" s="276"/>
      <c r="M132" s="277">
        <f>Step1_Historical!L34</f>
        <v>0</v>
      </c>
      <c r="N132" s="278">
        <f>M140</f>
        <v>0</v>
      </c>
      <c r="O132" s="278">
        <f>N140</f>
        <v>0</v>
      </c>
      <c r="P132" s="279">
        <f>O140</f>
        <v>0</v>
      </c>
      <c r="Q132" s="279">
        <f>P140</f>
        <v>0</v>
      </c>
      <c r="R132" s="280">
        <f>Q140</f>
        <v>0</v>
      </c>
      <c r="S132" s="65"/>
      <c r="T132" s="5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</row>
    <row r="133" spans="1:32" ht="13.5" hidden="1" outlineLevel="1" thickBot="1" x14ac:dyDescent="0.25">
      <c r="A133" s="34"/>
      <c r="C133" s="66"/>
      <c r="D133" s="66"/>
      <c r="E133" s="281" t="s">
        <v>151</v>
      </c>
      <c r="F133" s="249"/>
      <c r="G133" s="249"/>
      <c r="H133" s="249"/>
      <c r="I133" s="249"/>
      <c r="J133" s="249"/>
      <c r="K133" s="276"/>
      <c r="L133" s="276"/>
      <c r="M133" s="270" t="s">
        <v>35</v>
      </c>
      <c r="N133" s="282">
        <f>N128*(IF($I128=$D$562,N$562,IF($I128=$D$563,N$563,IF($I128=$D$564,N$564,IF($I128=$D$565,N$565,IF($I128=$D$566,N$566,"NA"))))))</f>
        <v>0</v>
      </c>
      <c r="O133" s="282">
        <f>O128*(IF($I128=$D$562,O$562,IF($I128=$D$563,O$563,IF($I128=$D$564,O$564,IF($I128=$D$565,O$565,IF($I128=$D$566,O$566,"NA"))))))</f>
        <v>0</v>
      </c>
      <c r="P133" s="283">
        <f>P128*(IF($I128=$D$562,P$562,IF($I128=$D$563,P$563,IF($I128=$D$564,P$564,IF($I128=$D$565,P$565,IF($I128=$D$566,P$566,"NA"))))))</f>
        <v>0</v>
      </c>
      <c r="Q133" s="283">
        <f>Q128*(IF($I128=$D$562,Q$562,IF($I128=$D$563,Q$563,IF($I128=$D$564,Q$564,IF($I128=$D$565,Q$565,IF($I128=$D$566,Q$566,"NA"))))))</f>
        <v>0</v>
      </c>
      <c r="R133" s="284">
        <f>R128*(IF($I128=$D$562,R$562,IF($I128=$D$563,R$563,IF($I128=$D$564,R$564,IF($I128=$D$565,R$565,IF($I128=$D$566,R$566,"NA"))))))</f>
        <v>0</v>
      </c>
      <c r="S133" s="65"/>
      <c r="T133" s="5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</row>
    <row r="134" spans="1:32" ht="13.5" hidden="1" outlineLevel="1" thickBot="1" x14ac:dyDescent="0.25">
      <c r="A134" s="34"/>
      <c r="C134" s="66"/>
      <c r="D134" s="66"/>
      <c r="E134" s="281" t="s">
        <v>152</v>
      </c>
      <c r="F134" s="249"/>
      <c r="G134" s="249"/>
      <c r="H134" s="249"/>
      <c r="I134" s="249"/>
      <c r="J134" s="249"/>
      <c r="K134" s="285"/>
      <c r="L134" s="285"/>
      <c r="M134" s="270" t="s">
        <v>35</v>
      </c>
      <c r="N134" s="282">
        <f>N129*N132</f>
        <v>0</v>
      </c>
      <c r="O134" s="282">
        <f>O129*O132</f>
        <v>0</v>
      </c>
      <c r="P134" s="282">
        <f>P129*P132</f>
        <v>0</v>
      </c>
      <c r="Q134" s="282">
        <f>Q129*Q132</f>
        <v>0</v>
      </c>
      <c r="R134" s="284">
        <f>R129*R132</f>
        <v>0</v>
      </c>
      <c r="S134" s="65"/>
      <c r="T134" s="5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</row>
    <row r="135" spans="1:32" ht="13.5" hidden="1" outlineLevel="1" thickBot="1" x14ac:dyDescent="0.25">
      <c r="A135" s="34"/>
      <c r="C135" s="66"/>
      <c r="D135" s="66"/>
      <c r="E135" s="281" t="s">
        <v>153</v>
      </c>
      <c r="F135" s="249"/>
      <c r="G135" s="249"/>
      <c r="H135" s="249"/>
      <c r="I135" s="249"/>
      <c r="J135" s="249"/>
      <c r="K135" s="276"/>
      <c r="L135" s="276"/>
      <c r="M135" s="286" t="s">
        <v>35</v>
      </c>
      <c r="N135" s="282">
        <f>N130*(IF($I130=$D$562,N$562,IF($I130=$D$563,N$563,IF($I130=$D$564,N$564,IF($I130=$D$565,N$565,IF($I130=$D$566,N$566,"NA"))))))</f>
        <v>0</v>
      </c>
      <c r="O135" s="282">
        <f>O130*(IF($I130=$D$562,O$562,IF($I130=$D$563,O$563,IF($I130=$D$564,O$564,IF($I130=$D$565,O$565,IF($I130=$D$566,O$566,"NA"))))))</f>
        <v>0</v>
      </c>
      <c r="P135" s="283">
        <f>P130*(IF($I130=$D$562,P$562,IF($I130=$D$563,P$563,IF($I130=$D$564,P$564,IF($I130=$D$565,P$565,IF($I130=$D$566,P$566,"NA"))))))</f>
        <v>0</v>
      </c>
      <c r="Q135" s="283">
        <f>Q130*(IF($I130=$D$562,Q$562,IF($I130=$D$563,Q$563,IF($I130=$D$564,Q$564,IF($I130=$D$565,Q$565,IF($I130=$D$566,Q$566,"NA"))))))</f>
        <v>0</v>
      </c>
      <c r="R135" s="284">
        <f>R130*(IF($I130=$D$562,R$562,IF($I130=$D$563,R$563,IF($I130=$D$564,R$564,IF($I130=$D$565,R$565,IF($I130=$D$566,R$566,"NA"))))))</f>
        <v>0</v>
      </c>
      <c r="S135" s="65"/>
      <c r="T135" s="5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</row>
    <row r="136" spans="1:32" ht="13.5" hidden="1" outlineLevel="2" thickBot="1" x14ac:dyDescent="0.25">
      <c r="A136" s="34"/>
      <c r="C136" s="66"/>
      <c r="D136" s="66"/>
      <c r="E136" s="364" t="s">
        <v>154</v>
      </c>
      <c r="F136" s="249"/>
      <c r="G136" s="249"/>
      <c r="H136" s="249"/>
      <c r="I136" s="249"/>
      <c r="J136" s="249"/>
      <c r="K136" s="276"/>
      <c r="L136" s="276"/>
      <c r="M136" s="286" t="s">
        <v>35</v>
      </c>
      <c r="N136" s="282">
        <f>N132*N$26*(1-$K$28)</f>
        <v>0</v>
      </c>
      <c r="O136" s="282">
        <f>O132*O$26*(1-$K$28)</f>
        <v>0</v>
      </c>
      <c r="P136" s="282">
        <f>P132*P$26*(1-$K$28)</f>
        <v>0</v>
      </c>
      <c r="Q136" s="282">
        <f>Q132*Q$26*(1-$K$28)</f>
        <v>0</v>
      </c>
      <c r="R136" s="284">
        <f>R132*R$26*(1-$K$28)</f>
        <v>0</v>
      </c>
      <c r="S136" s="65"/>
      <c r="T136" s="5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</row>
    <row r="137" spans="1:32" ht="13.5" hidden="1" outlineLevel="2" thickBot="1" x14ac:dyDescent="0.25">
      <c r="A137" s="34"/>
      <c r="C137" s="66"/>
      <c r="D137" s="66"/>
      <c r="E137" s="364" t="s">
        <v>155</v>
      </c>
      <c r="F137" s="249"/>
      <c r="G137" s="249"/>
      <c r="H137" s="249"/>
      <c r="I137" s="249"/>
      <c r="J137" s="249"/>
      <c r="K137" s="276"/>
      <c r="L137" s="276"/>
      <c r="M137" s="286" t="s">
        <v>35</v>
      </c>
      <c r="N137" s="282">
        <f>N$27*(IF($K$27=$D$562,N$562,IF($K$27=$D$563,N$563,IF($K$27=$D$564,N$564,IF($K$27=$D$565,N$565,IF($K$27=$D$566,N$566,"NA"))))))</f>
        <v>0</v>
      </c>
      <c r="O137" s="282">
        <f>O$27*(IF($K$27=$D$562,O$562,IF($K$27=$D$563,O$563,IF($K$27=$D$564,O$564,IF($K$27=$D$565,O$565,IF($K$27=$D$566,O$566,"NA"))))))</f>
        <v>0</v>
      </c>
      <c r="P137" s="283">
        <f>P$27*(IF($K$27=$D$562,P$562,IF($K$27=$D$563,P$563,IF($K$27=$D$564,P$564,IF($K$27=$D$565,P$565,IF($K$27=$D$566,P$566,"NA"))))))</f>
        <v>0</v>
      </c>
      <c r="Q137" s="283">
        <f>Q$27*(IF($K$27=$D$562,Q$562,IF($K$27=$D$563,Q$563,IF($K$27=$D$564,Q$564,IF($K$27=$D$565,Q$565,IF($K$27=$D$566,Q$566,"NA"))))))</f>
        <v>0</v>
      </c>
      <c r="R137" s="284">
        <f>R$27*(IF($K$27=$D$562,R$562,IF($K$27=$D$563,R$563,IF($K$27=$D$564,R$564,IF($K$27=$D$565,R$565,IF($K$27=$D$566,R$566,"NA"))))))</f>
        <v>0</v>
      </c>
      <c r="S137" s="65"/>
      <c r="T137" s="5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</row>
    <row r="138" spans="1:32" ht="13.5" hidden="1" outlineLevel="2" thickBot="1" x14ac:dyDescent="0.25">
      <c r="A138" s="34"/>
      <c r="C138" s="66"/>
      <c r="D138" s="66"/>
      <c r="E138" s="364" t="s">
        <v>156</v>
      </c>
      <c r="F138" s="249"/>
      <c r="G138" s="249"/>
      <c r="H138" s="249"/>
      <c r="I138" s="249"/>
      <c r="J138" s="249"/>
      <c r="K138" s="276"/>
      <c r="L138" s="276"/>
      <c r="M138" s="286" t="s">
        <v>35</v>
      </c>
      <c r="N138" s="282">
        <f>IF($H$28=$G$479,N132*$K$28*N$28,0)</f>
        <v>0</v>
      </c>
      <c r="O138" s="282">
        <f>IF($H$28=$G$479,O132*$K$28*O$28,0)</f>
        <v>0</v>
      </c>
      <c r="P138" s="283">
        <f>IF($H$28=$G$479,P132*$K$28*P$28,0)</f>
        <v>0</v>
      </c>
      <c r="Q138" s="283">
        <f>IF($H$28=$G$479,Q132*$K$28*Q$28,0)</f>
        <v>0</v>
      </c>
      <c r="R138" s="284">
        <f>IF($H$28=$G$479,R132*$K$28*R$28,0)</f>
        <v>0</v>
      </c>
      <c r="S138" s="65"/>
      <c r="T138" s="5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</row>
    <row r="139" spans="1:32" ht="13.5" hidden="1" outlineLevel="1" thickBot="1" x14ac:dyDescent="0.25">
      <c r="A139" s="34"/>
      <c r="C139" s="66"/>
      <c r="D139" s="66"/>
      <c r="E139" s="281" t="s">
        <v>157</v>
      </c>
      <c r="F139" s="249"/>
      <c r="G139" s="249"/>
      <c r="H139" s="249"/>
      <c r="I139" s="249"/>
      <c r="J139" s="249"/>
      <c r="K139" s="276"/>
      <c r="L139" s="276"/>
      <c r="M139" s="286" t="s">
        <v>35</v>
      </c>
      <c r="N139" s="282">
        <f>N136-N137+N138</f>
        <v>0</v>
      </c>
      <c r="O139" s="282">
        <f>O136-O137+O138</f>
        <v>0</v>
      </c>
      <c r="P139" s="282">
        <f>P136-P137+P138</f>
        <v>0</v>
      </c>
      <c r="Q139" s="282">
        <f>Q136-Q137+Q138</f>
        <v>0</v>
      </c>
      <c r="R139" s="284">
        <f>R136-R137+R138</f>
        <v>0</v>
      </c>
      <c r="S139" s="65"/>
      <c r="T139" s="5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</row>
    <row r="140" spans="1:32" ht="13.5" collapsed="1" thickBot="1" x14ac:dyDescent="0.25">
      <c r="A140" s="34"/>
      <c r="C140" s="66"/>
      <c r="D140" s="67"/>
      <c r="E140" s="256" t="s">
        <v>37</v>
      </c>
      <c r="F140" s="236"/>
      <c r="G140" s="236"/>
      <c r="H140" s="236"/>
      <c r="I140" s="236"/>
      <c r="J140" s="236"/>
      <c r="K140" s="287"/>
      <c r="L140" s="287"/>
      <c r="M140" s="288">
        <f>Step1_Historical!M34</f>
        <v>0</v>
      </c>
      <c r="N140" s="289">
        <f>N132-N133+N134-N135+N139</f>
        <v>0</v>
      </c>
      <c r="O140" s="289">
        <f>O132-O133+O134-O135+O139</f>
        <v>0</v>
      </c>
      <c r="P140" s="289">
        <f>P132-P133+P134-P135+P139</f>
        <v>0</v>
      </c>
      <c r="Q140" s="289">
        <f>Q132-Q133+Q134-Q135+Q139</f>
        <v>0</v>
      </c>
      <c r="R140" s="291">
        <f>R132-R133+R134-R135+R139</f>
        <v>0</v>
      </c>
      <c r="S140" s="65"/>
      <c r="T140" s="5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</row>
    <row r="141" spans="1:32" ht="13.5" thickBot="1" x14ac:dyDescent="0.25">
      <c r="A141" s="34"/>
      <c r="C141" s="66"/>
      <c r="D141" s="249"/>
      <c r="E141" s="228"/>
      <c r="F141" s="249"/>
      <c r="G141" s="249"/>
      <c r="H141" s="249"/>
      <c r="I141" s="249"/>
      <c r="J141" s="249"/>
      <c r="K141" s="276"/>
      <c r="L141" s="276"/>
      <c r="M141" s="296"/>
      <c r="N141" s="296"/>
      <c r="O141" s="296"/>
      <c r="P141" s="296"/>
      <c r="Q141" s="296"/>
      <c r="R141" s="296"/>
      <c r="S141" s="65"/>
      <c r="T141" s="5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</row>
    <row r="142" spans="1:32" ht="15" x14ac:dyDescent="0.2">
      <c r="A142" s="34"/>
      <c r="C142" s="66"/>
      <c r="D142" s="267" t="str">
        <f>Step1_Historical!D35</f>
        <v>Other Fund Type 1</v>
      </c>
      <c r="E142" s="239"/>
      <c r="F142" s="239"/>
      <c r="G142" s="239"/>
      <c r="H142" s="239"/>
      <c r="I142" s="239"/>
      <c r="J142" s="239"/>
      <c r="K142" s="268"/>
      <c r="L142" s="268"/>
      <c r="M142" s="241" t="str">
        <f t="shared" ref="M142:R142" si="14">M126</f>
        <v>Dec 31, 2013</v>
      </c>
      <c r="N142" s="241" t="str">
        <f t="shared" si="14"/>
        <v>Dec 31, 2014</v>
      </c>
      <c r="O142" s="241" t="str">
        <f t="shared" si="14"/>
        <v>Dec 31, 2015</v>
      </c>
      <c r="P142" s="241" t="str">
        <f t="shared" si="14"/>
        <v>Dec 31, 2016</v>
      </c>
      <c r="Q142" s="241" t="str">
        <f t="shared" si="14"/>
        <v>Dec 31, 2017</v>
      </c>
      <c r="R142" s="242" t="str">
        <f t="shared" si="14"/>
        <v>Dec 31, 2018</v>
      </c>
      <c r="S142" s="65"/>
      <c r="T142" s="5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</row>
    <row r="143" spans="1:32" ht="5.25" customHeight="1" x14ac:dyDescent="0.2">
      <c r="A143" s="34"/>
      <c r="C143" s="66"/>
      <c r="D143" s="66"/>
      <c r="E143" s="249"/>
      <c r="F143" s="249"/>
      <c r="G143" s="249"/>
      <c r="H143" s="249"/>
      <c r="I143" s="249"/>
      <c r="J143" s="249"/>
      <c r="K143" s="249"/>
      <c r="L143" s="249"/>
      <c r="M143" s="249"/>
      <c r="N143" s="249"/>
      <c r="O143" s="249"/>
      <c r="P143" s="249"/>
      <c r="Q143" s="249"/>
      <c r="R143" s="65"/>
      <c r="S143" s="65"/>
      <c r="T143" s="5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</row>
    <row r="144" spans="1:32" ht="13.5" thickBot="1" x14ac:dyDescent="0.25">
      <c r="A144" s="34"/>
      <c r="C144" s="66"/>
      <c r="D144" s="66"/>
      <c r="E144" s="228" t="s">
        <v>56</v>
      </c>
      <c r="F144" s="249"/>
      <c r="G144" s="249"/>
      <c r="H144" s="249"/>
      <c r="I144" s="516" t="str">
        <f>Step2A_Scenario1!I144</f>
        <v>3-yr rolling avg</v>
      </c>
      <c r="J144" s="517"/>
      <c r="K144" s="269"/>
      <c r="L144" s="269"/>
      <c r="M144" s="270" t="s">
        <v>35</v>
      </c>
      <c r="N144" s="245">
        <f>Step2A_Scenario1!N144</f>
        <v>0</v>
      </c>
      <c r="O144" s="245">
        <f>Step2A_Scenario1!O144</f>
        <v>0</v>
      </c>
      <c r="P144" s="245">
        <f>Step2A_Scenario1!P144</f>
        <v>0</v>
      </c>
      <c r="Q144" s="247">
        <f t="shared" ref="Q144:R146" si="15">P144</f>
        <v>0</v>
      </c>
      <c r="R144" s="248">
        <f t="shared" si="15"/>
        <v>0</v>
      </c>
      <c r="S144" s="65"/>
      <c r="T144" s="5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</row>
    <row r="145" spans="1:32" ht="13.5" thickBot="1" x14ac:dyDescent="0.25">
      <c r="A145" s="34"/>
      <c r="C145" s="66"/>
      <c r="D145" s="66"/>
      <c r="E145" s="228" t="s">
        <v>57</v>
      </c>
      <c r="F145" s="249"/>
      <c r="G145" s="249"/>
      <c r="H145" s="249"/>
      <c r="I145" s="249"/>
      <c r="J145" s="249"/>
      <c r="K145" s="249"/>
      <c r="L145" s="249"/>
      <c r="M145" s="270" t="s">
        <v>35</v>
      </c>
      <c r="N145" s="245">
        <f>Step2A_Scenario1!N145</f>
        <v>0</v>
      </c>
      <c r="O145" s="245">
        <f>Step2A_Scenario1!O145</f>
        <v>0</v>
      </c>
      <c r="P145" s="245">
        <f>Step2A_Scenario1!P145</f>
        <v>0</v>
      </c>
      <c r="Q145" s="247">
        <f t="shared" si="15"/>
        <v>0</v>
      </c>
      <c r="R145" s="248">
        <f t="shared" si="15"/>
        <v>0</v>
      </c>
      <c r="S145" s="65"/>
      <c r="T145" s="5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</row>
    <row r="146" spans="1:32" x14ac:dyDescent="0.2">
      <c r="A146" s="34"/>
      <c r="C146" s="66"/>
      <c r="D146" s="66"/>
      <c r="E146" s="228" t="s">
        <v>114</v>
      </c>
      <c r="F146" s="249"/>
      <c r="G146" s="249"/>
      <c r="H146" s="249"/>
      <c r="I146" s="516" t="str">
        <f>Step2A_Scenario1!I146</f>
        <v>3-yr rolling avg</v>
      </c>
      <c r="J146" s="517"/>
      <c r="K146" s="269"/>
      <c r="L146" s="269"/>
      <c r="M146" s="271" t="s">
        <v>35</v>
      </c>
      <c r="N146" s="272">
        <f>Step2A_Scenario1!N146</f>
        <v>0</v>
      </c>
      <c r="O146" s="272">
        <f>Step2A_Scenario1!O146</f>
        <v>0</v>
      </c>
      <c r="P146" s="272">
        <f>Step2A_Scenario1!P146</f>
        <v>0</v>
      </c>
      <c r="Q146" s="273">
        <f t="shared" si="15"/>
        <v>0</v>
      </c>
      <c r="R146" s="274">
        <f t="shared" si="15"/>
        <v>0</v>
      </c>
      <c r="S146" s="65"/>
      <c r="T146" s="5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</row>
    <row r="147" spans="1:32" ht="8.25" customHeight="1" x14ac:dyDescent="0.2">
      <c r="A147" s="34"/>
      <c r="C147" s="66"/>
      <c r="D147" s="275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65"/>
      <c r="S147" s="65"/>
      <c r="T147" s="5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</row>
    <row r="148" spans="1:32" ht="13.5" thickBot="1" x14ac:dyDescent="0.25">
      <c r="A148" s="34"/>
      <c r="C148" s="66"/>
      <c r="D148" s="66"/>
      <c r="E148" s="228" t="s">
        <v>38</v>
      </c>
      <c r="F148" s="249"/>
      <c r="G148" s="249"/>
      <c r="H148" s="249"/>
      <c r="I148" s="249"/>
      <c r="J148" s="249"/>
      <c r="K148" s="276"/>
      <c r="L148" s="276"/>
      <c r="M148" s="277">
        <f>Step1_Historical!L35</f>
        <v>0</v>
      </c>
      <c r="N148" s="278">
        <f>M156</f>
        <v>0</v>
      </c>
      <c r="O148" s="278">
        <f>N156</f>
        <v>0</v>
      </c>
      <c r="P148" s="279">
        <f>O156</f>
        <v>0</v>
      </c>
      <c r="Q148" s="279">
        <f>P156</f>
        <v>0</v>
      </c>
      <c r="R148" s="280">
        <f>Q156</f>
        <v>0</v>
      </c>
      <c r="S148" s="65"/>
      <c r="T148" s="5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</row>
    <row r="149" spans="1:32" ht="13.5" hidden="1" outlineLevel="1" thickBot="1" x14ac:dyDescent="0.25">
      <c r="A149" s="34"/>
      <c r="C149" s="66"/>
      <c r="D149" s="66"/>
      <c r="E149" s="281" t="s">
        <v>151</v>
      </c>
      <c r="F149" s="249"/>
      <c r="G149" s="249"/>
      <c r="H149" s="249"/>
      <c r="I149" s="249"/>
      <c r="J149" s="249"/>
      <c r="K149" s="276"/>
      <c r="L149" s="276"/>
      <c r="M149" s="270" t="s">
        <v>35</v>
      </c>
      <c r="N149" s="282">
        <f>N144*(IF($I144=$D$572,N$572,IF($I144=$D$573,N$573,IF($I144=$D$574,N$574,IF($I144=$D$575,N$575,IF($I144=$D$576,N$576,"NA"))))))</f>
        <v>0</v>
      </c>
      <c r="O149" s="282">
        <f>O144*(IF($I144=$D$572,O$572,IF($I144=$D$573,O$573,IF($I144=$D$574,O$574,IF($I144=$D$575,O$575,IF($I144=$D$576,O$576,"NA"))))))</f>
        <v>0</v>
      </c>
      <c r="P149" s="283">
        <f>P144*(IF($I144=$D$572,P$572,IF($I144=$D$573,P$573,IF($I144=$D$574,P$574,IF($I144=$D$575,P$575,IF($I144=$D$576,P$576,"NA"))))))</f>
        <v>0</v>
      </c>
      <c r="Q149" s="283">
        <f>Q144*(IF($I144=$D$572,Q$572,IF($I144=$D$573,Q$573,IF($I144=$D$574,Q$574,IF($I144=$D$575,Q$575,IF($I144=$D$576,Q$576,"NA"))))))</f>
        <v>0</v>
      </c>
      <c r="R149" s="284">
        <f>R144*(IF($I144=$D$572,R$572,IF($I144=$D$573,R$573,IF($I144=$D$574,R$574,IF($I144=$D$575,R$575,IF($I144=$D$576,R$576,"NA"))))))</f>
        <v>0</v>
      </c>
      <c r="S149" s="65"/>
      <c r="T149" s="5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</row>
    <row r="150" spans="1:32" ht="13.5" hidden="1" outlineLevel="1" thickBot="1" x14ac:dyDescent="0.25">
      <c r="A150" s="34"/>
      <c r="C150" s="66"/>
      <c r="D150" s="66"/>
      <c r="E150" s="281" t="s">
        <v>152</v>
      </c>
      <c r="F150" s="249"/>
      <c r="G150" s="249"/>
      <c r="H150" s="249"/>
      <c r="I150" s="249"/>
      <c r="J150" s="249"/>
      <c r="K150" s="285"/>
      <c r="L150" s="285"/>
      <c r="M150" s="270" t="s">
        <v>35</v>
      </c>
      <c r="N150" s="282">
        <f>N145*N148</f>
        <v>0</v>
      </c>
      <c r="O150" s="282">
        <f>O145*O148</f>
        <v>0</v>
      </c>
      <c r="P150" s="282">
        <f>P145*P148</f>
        <v>0</v>
      </c>
      <c r="Q150" s="282">
        <f>Q145*Q148</f>
        <v>0</v>
      </c>
      <c r="R150" s="284">
        <f>R145*R148</f>
        <v>0</v>
      </c>
      <c r="S150" s="65"/>
      <c r="T150" s="5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</row>
    <row r="151" spans="1:32" ht="13.5" hidden="1" outlineLevel="1" thickBot="1" x14ac:dyDescent="0.25">
      <c r="A151" s="34"/>
      <c r="C151" s="66"/>
      <c r="D151" s="66"/>
      <c r="E151" s="281" t="s">
        <v>153</v>
      </c>
      <c r="F151" s="249"/>
      <c r="G151" s="249"/>
      <c r="H151" s="249"/>
      <c r="I151" s="249"/>
      <c r="J151" s="249"/>
      <c r="K151" s="276"/>
      <c r="L151" s="276"/>
      <c r="M151" s="286" t="s">
        <v>35</v>
      </c>
      <c r="N151" s="282">
        <f>N146*(IF($I146=$D$572,N$572,IF($I146=$D$573,N$573,IF($I146=$D$574,N$574,IF($I146=$D$575,N$575,IF($I146=$D$576,N$576,"NA"))))))</f>
        <v>0</v>
      </c>
      <c r="O151" s="282">
        <f>O146*(IF($I146=$D$572,O$572,IF($I146=$D$573,O$573,IF($I146=$D$574,O$574,IF($I146=$D$575,O$575,IF($I146=$D$576,O$576,"NA"))))))</f>
        <v>0</v>
      </c>
      <c r="P151" s="283">
        <f>P146*(IF($I146=$D$572,P$572,IF($I146=$D$573,P$573,IF($I146=$D$574,P$574,IF($I146=$D$575,P$575,IF($I146=$D$576,P$576,"NA"))))))</f>
        <v>0</v>
      </c>
      <c r="Q151" s="283">
        <f>Q146*(IF($I146=$D$572,Q$572,IF($I146=$D$573,Q$573,IF($I146=$D$574,Q$574,IF($I146=$D$575,Q$575,IF($I146=$D$576,Q$576,"NA"))))))</f>
        <v>0</v>
      </c>
      <c r="R151" s="284">
        <f>R146*(IF($I146=$D$572,R$572,IF($I146=$D$573,R$573,IF($I146=$D$574,R$574,IF($I146=$D$575,R$575,IF($I146=$D$576,R$576,"NA"))))))</f>
        <v>0</v>
      </c>
      <c r="S151" s="65"/>
      <c r="T151" s="5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</row>
    <row r="152" spans="1:32" ht="13.5" hidden="1" outlineLevel="2" thickBot="1" x14ac:dyDescent="0.25">
      <c r="A152" s="34"/>
      <c r="C152" s="66"/>
      <c r="D152" s="66"/>
      <c r="E152" s="364" t="s">
        <v>154</v>
      </c>
      <c r="F152" s="249"/>
      <c r="G152" s="249"/>
      <c r="H152" s="249"/>
      <c r="I152" s="249"/>
      <c r="J152" s="249"/>
      <c r="K152" s="276"/>
      <c r="L152" s="276"/>
      <c r="M152" s="286" t="s">
        <v>35</v>
      </c>
      <c r="N152" s="282">
        <f>N148*N$26*(1-$K$28)</f>
        <v>0</v>
      </c>
      <c r="O152" s="282">
        <f>O148*O$26*(1-$K$28)</f>
        <v>0</v>
      </c>
      <c r="P152" s="282">
        <f>P148*P$26*(1-$K$28)</f>
        <v>0</v>
      </c>
      <c r="Q152" s="282">
        <f>Q148*Q$26*(1-$K$28)</f>
        <v>0</v>
      </c>
      <c r="R152" s="284">
        <f>R148*R$26*(1-$K$28)</f>
        <v>0</v>
      </c>
      <c r="S152" s="65"/>
      <c r="T152" s="5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</row>
    <row r="153" spans="1:32" ht="13.5" hidden="1" outlineLevel="2" thickBot="1" x14ac:dyDescent="0.25">
      <c r="A153" s="34"/>
      <c r="C153" s="66"/>
      <c r="D153" s="66"/>
      <c r="E153" s="364" t="s">
        <v>155</v>
      </c>
      <c r="F153" s="249"/>
      <c r="G153" s="249"/>
      <c r="H153" s="249"/>
      <c r="I153" s="249"/>
      <c r="J153" s="249"/>
      <c r="K153" s="276"/>
      <c r="L153" s="276"/>
      <c r="M153" s="286" t="s">
        <v>35</v>
      </c>
      <c r="N153" s="282">
        <f>N$27*(IF($K$27=$D$572,N$572,IF($K$27=$D$573,N$573,IF($K$27=$D$574,N$574,IF($K$27=$D$575,N$575,IF($K$27=$D$576,N$576,"NA"))))))</f>
        <v>0</v>
      </c>
      <c r="O153" s="282">
        <f>O$27*(IF($K$27=$D$572,O$572,IF($K$27=$D$573,O$573,IF($K$27=$D$574,O$574,IF($K$27=$D$575,O$575,IF($K$27=$D$576,O$576,"NA"))))))</f>
        <v>0</v>
      </c>
      <c r="P153" s="283">
        <f>P$27*(IF($K$27=$D$572,P$572,IF($K$27=$D$573,P$573,IF($K$27=$D$574,P$574,IF($K$27=$D$575,P$575,IF($K$27=$D$576,P$576,"NA"))))))</f>
        <v>0</v>
      </c>
      <c r="Q153" s="283">
        <f>Q$27*(IF($K$27=$D$572,Q$572,IF($K$27=$D$573,Q$573,IF($K$27=$D$574,Q$574,IF($K$27=$D$575,Q$575,IF($K$27=$D$576,Q$576,"NA"))))))</f>
        <v>0</v>
      </c>
      <c r="R153" s="284">
        <f>R$27*(IF($K$27=$D$572,R$572,IF($K$27=$D$573,R$573,IF($K$27=$D$574,R$574,IF($K$27=$D$575,R$575,IF($K$27=$D$576,R$576,"NA"))))))</f>
        <v>0</v>
      </c>
      <c r="S153" s="65"/>
      <c r="T153" s="5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</row>
    <row r="154" spans="1:32" ht="13.5" hidden="1" outlineLevel="2" thickBot="1" x14ac:dyDescent="0.25">
      <c r="A154" s="34"/>
      <c r="C154" s="66"/>
      <c r="D154" s="66"/>
      <c r="E154" s="364" t="s">
        <v>156</v>
      </c>
      <c r="F154" s="249"/>
      <c r="G154" s="249"/>
      <c r="H154" s="249"/>
      <c r="I154" s="249"/>
      <c r="J154" s="249"/>
      <c r="K154" s="276"/>
      <c r="L154" s="276"/>
      <c r="M154" s="286" t="s">
        <v>35</v>
      </c>
      <c r="N154" s="282">
        <f>IF($H$28=$G$479,N148*$K$28*N$28,0)</f>
        <v>0</v>
      </c>
      <c r="O154" s="282">
        <f>IF($H$28=$G$479,O148*$K$28*O$28,0)</f>
        <v>0</v>
      </c>
      <c r="P154" s="283">
        <f>IF($H$28=$G$479,P148*$K$28*P$28,0)</f>
        <v>0</v>
      </c>
      <c r="Q154" s="283">
        <f>IF($H$28=$G$479,Q148*$K$28*Q$28,0)</f>
        <v>0</v>
      </c>
      <c r="R154" s="284">
        <f>IF($H$28=$G$479,R148*$K$28*R$28,0)</f>
        <v>0</v>
      </c>
      <c r="S154" s="65"/>
      <c r="T154" s="5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</row>
    <row r="155" spans="1:32" ht="13.5" hidden="1" outlineLevel="1" thickBot="1" x14ac:dyDescent="0.25">
      <c r="A155" s="34"/>
      <c r="C155" s="66"/>
      <c r="D155" s="66"/>
      <c r="E155" s="281" t="s">
        <v>157</v>
      </c>
      <c r="F155" s="249"/>
      <c r="G155" s="249"/>
      <c r="H155" s="249"/>
      <c r="I155" s="249"/>
      <c r="J155" s="249"/>
      <c r="K155" s="276"/>
      <c r="L155" s="276"/>
      <c r="M155" s="286" t="s">
        <v>35</v>
      </c>
      <c r="N155" s="282">
        <f>N152-N153+N154</f>
        <v>0</v>
      </c>
      <c r="O155" s="282">
        <f>O152-O153+O154</f>
        <v>0</v>
      </c>
      <c r="P155" s="282">
        <f>P152-P153+P154</f>
        <v>0</v>
      </c>
      <c r="Q155" s="282">
        <f>Q152-Q153+Q154</f>
        <v>0</v>
      </c>
      <c r="R155" s="284">
        <f>R152-R153+R154</f>
        <v>0</v>
      </c>
      <c r="S155" s="65"/>
      <c r="T155" s="5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</row>
    <row r="156" spans="1:32" ht="13.5" collapsed="1" thickBot="1" x14ac:dyDescent="0.25">
      <c r="A156" s="34"/>
      <c r="C156" s="66"/>
      <c r="D156" s="67"/>
      <c r="E156" s="256" t="s">
        <v>37</v>
      </c>
      <c r="F156" s="236"/>
      <c r="G156" s="236"/>
      <c r="H156" s="236"/>
      <c r="I156" s="236"/>
      <c r="J156" s="236"/>
      <c r="K156" s="287"/>
      <c r="L156" s="287"/>
      <c r="M156" s="288">
        <f>Step1_Historical!M35</f>
        <v>0</v>
      </c>
      <c r="N156" s="289">
        <f>N148-N149+N150-N151+N155</f>
        <v>0</v>
      </c>
      <c r="O156" s="289">
        <f>O148-O149+O150-O151+O155</f>
        <v>0</v>
      </c>
      <c r="P156" s="289">
        <f>P148-P149+P150-P151+P155</f>
        <v>0</v>
      </c>
      <c r="Q156" s="289">
        <f>Q148-Q149+Q150-Q151+Q155</f>
        <v>0</v>
      </c>
      <c r="R156" s="291">
        <f>R148-R149+R150-R151+R155</f>
        <v>0</v>
      </c>
      <c r="S156" s="65"/>
      <c r="T156" s="5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</row>
    <row r="157" spans="1:32" ht="13.5" thickBot="1" x14ac:dyDescent="0.25">
      <c r="A157" s="34"/>
      <c r="C157" s="66"/>
      <c r="D157" s="292"/>
      <c r="E157" s="293"/>
      <c r="F157" s="292"/>
      <c r="G157" s="292"/>
      <c r="H157" s="292"/>
      <c r="I157" s="292"/>
      <c r="J157" s="292"/>
      <c r="K157" s="294"/>
      <c r="L157" s="294"/>
      <c r="M157" s="295"/>
      <c r="N157" s="295"/>
      <c r="O157" s="295"/>
      <c r="P157" s="295"/>
      <c r="Q157" s="295"/>
      <c r="R157" s="295"/>
      <c r="S157" s="65"/>
      <c r="T157" s="5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</row>
    <row r="158" spans="1:32" ht="15" x14ac:dyDescent="0.2">
      <c r="A158" s="34"/>
      <c r="C158" s="66"/>
      <c r="D158" s="267" t="str">
        <f>Step1_Historical!D36</f>
        <v>Other Fund Type 2</v>
      </c>
      <c r="E158" s="239"/>
      <c r="F158" s="239"/>
      <c r="G158" s="239"/>
      <c r="H158" s="239"/>
      <c r="I158" s="239"/>
      <c r="J158" s="239"/>
      <c r="K158" s="268"/>
      <c r="L158" s="268"/>
      <c r="M158" s="241" t="str">
        <f t="shared" ref="M158:R158" si="16">M142</f>
        <v>Dec 31, 2013</v>
      </c>
      <c r="N158" s="241" t="str">
        <f t="shared" si="16"/>
        <v>Dec 31, 2014</v>
      </c>
      <c r="O158" s="241" t="str">
        <f t="shared" si="16"/>
        <v>Dec 31, 2015</v>
      </c>
      <c r="P158" s="241" t="str">
        <f t="shared" si="16"/>
        <v>Dec 31, 2016</v>
      </c>
      <c r="Q158" s="241" t="str">
        <f t="shared" si="16"/>
        <v>Dec 31, 2017</v>
      </c>
      <c r="R158" s="242" t="str">
        <f t="shared" si="16"/>
        <v>Dec 31, 2018</v>
      </c>
      <c r="S158" s="65"/>
      <c r="T158" s="5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</row>
    <row r="159" spans="1:32" ht="5.25" customHeight="1" x14ac:dyDescent="0.2">
      <c r="A159" s="34"/>
      <c r="C159" s="66"/>
      <c r="D159" s="66"/>
      <c r="E159" s="249"/>
      <c r="F159" s="249"/>
      <c r="G159" s="249"/>
      <c r="H159" s="249"/>
      <c r="I159" s="249"/>
      <c r="J159" s="249"/>
      <c r="K159" s="249"/>
      <c r="L159" s="249"/>
      <c r="M159" s="249"/>
      <c r="N159" s="249"/>
      <c r="O159" s="249"/>
      <c r="P159" s="249"/>
      <c r="Q159" s="249"/>
      <c r="R159" s="65"/>
      <c r="S159" s="65"/>
      <c r="T159" s="5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</row>
    <row r="160" spans="1:32" ht="13.5" thickBot="1" x14ac:dyDescent="0.25">
      <c r="A160" s="34"/>
      <c r="C160" s="66"/>
      <c r="D160" s="66"/>
      <c r="E160" s="228" t="s">
        <v>56</v>
      </c>
      <c r="F160" s="249"/>
      <c r="G160" s="249"/>
      <c r="H160" s="249"/>
      <c r="I160" s="516" t="str">
        <f>Step2A_Scenario1!I160</f>
        <v>3-yr rolling avg</v>
      </c>
      <c r="J160" s="517"/>
      <c r="K160" s="269"/>
      <c r="L160" s="269"/>
      <c r="M160" s="270" t="s">
        <v>35</v>
      </c>
      <c r="N160" s="245">
        <f>Step2A_Scenario1!N160</f>
        <v>0</v>
      </c>
      <c r="O160" s="245">
        <f>Step2A_Scenario1!O160</f>
        <v>0</v>
      </c>
      <c r="P160" s="245">
        <f>Step2A_Scenario1!P160</f>
        <v>0</v>
      </c>
      <c r="Q160" s="247">
        <f t="shared" ref="Q160:R162" si="17">P160</f>
        <v>0</v>
      </c>
      <c r="R160" s="248">
        <f t="shared" si="17"/>
        <v>0</v>
      </c>
      <c r="S160" s="65"/>
      <c r="T160" s="5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</row>
    <row r="161" spans="1:32" ht="13.5" thickBot="1" x14ac:dyDescent="0.25">
      <c r="A161" s="34"/>
      <c r="C161" s="66"/>
      <c r="D161" s="66"/>
      <c r="E161" s="228" t="s">
        <v>57</v>
      </c>
      <c r="F161" s="249"/>
      <c r="G161" s="249"/>
      <c r="H161" s="249"/>
      <c r="I161" s="249"/>
      <c r="J161" s="249"/>
      <c r="K161" s="249"/>
      <c r="L161" s="249"/>
      <c r="M161" s="270" t="s">
        <v>35</v>
      </c>
      <c r="N161" s="245">
        <f>Step2A_Scenario1!N161</f>
        <v>0</v>
      </c>
      <c r="O161" s="245">
        <f>Step2A_Scenario1!O161</f>
        <v>0</v>
      </c>
      <c r="P161" s="245">
        <f>Step2A_Scenario1!P161</f>
        <v>0</v>
      </c>
      <c r="Q161" s="247">
        <f t="shared" si="17"/>
        <v>0</v>
      </c>
      <c r="R161" s="248">
        <f t="shared" si="17"/>
        <v>0</v>
      </c>
      <c r="S161" s="65"/>
      <c r="T161" s="5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</row>
    <row r="162" spans="1:32" x14ac:dyDescent="0.2">
      <c r="A162" s="34"/>
      <c r="C162" s="66"/>
      <c r="D162" s="66"/>
      <c r="E162" s="228" t="s">
        <v>114</v>
      </c>
      <c r="F162" s="249"/>
      <c r="G162" s="249"/>
      <c r="H162" s="249"/>
      <c r="I162" s="516" t="str">
        <f>Step2A_Scenario1!I162</f>
        <v>3-yr rolling avg</v>
      </c>
      <c r="J162" s="517"/>
      <c r="K162" s="269"/>
      <c r="L162" s="269"/>
      <c r="M162" s="271" t="s">
        <v>35</v>
      </c>
      <c r="N162" s="272">
        <f>Step2A_Scenario1!N162</f>
        <v>0</v>
      </c>
      <c r="O162" s="272">
        <f>Step2A_Scenario1!O162</f>
        <v>0</v>
      </c>
      <c r="P162" s="272">
        <f>Step2A_Scenario1!P162</f>
        <v>0</v>
      </c>
      <c r="Q162" s="273">
        <f t="shared" si="17"/>
        <v>0</v>
      </c>
      <c r="R162" s="274">
        <f t="shared" si="17"/>
        <v>0</v>
      </c>
      <c r="S162" s="65"/>
      <c r="T162" s="5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</row>
    <row r="163" spans="1:32" ht="8.25" customHeight="1" x14ac:dyDescent="0.2">
      <c r="A163" s="34"/>
      <c r="C163" s="66"/>
      <c r="D163" s="275"/>
      <c r="E163" s="249"/>
      <c r="F163" s="249"/>
      <c r="G163" s="249"/>
      <c r="H163" s="249"/>
      <c r="I163" s="249"/>
      <c r="J163" s="249"/>
      <c r="K163" s="249"/>
      <c r="L163" s="249"/>
      <c r="M163" s="249"/>
      <c r="N163" s="249"/>
      <c r="O163" s="249"/>
      <c r="P163" s="249"/>
      <c r="Q163" s="249"/>
      <c r="R163" s="65"/>
      <c r="S163" s="65"/>
      <c r="T163" s="5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</row>
    <row r="164" spans="1:32" ht="13.5" thickBot="1" x14ac:dyDescent="0.25">
      <c r="A164" s="34"/>
      <c r="C164" s="66"/>
      <c r="D164" s="66"/>
      <c r="E164" s="228" t="s">
        <v>38</v>
      </c>
      <c r="F164" s="249"/>
      <c r="G164" s="249"/>
      <c r="H164" s="249"/>
      <c r="I164" s="249"/>
      <c r="J164" s="249"/>
      <c r="K164" s="276"/>
      <c r="L164" s="276"/>
      <c r="M164" s="277">
        <f>Step1_Historical!L36</f>
        <v>0</v>
      </c>
      <c r="N164" s="278">
        <f>M172</f>
        <v>0</v>
      </c>
      <c r="O164" s="278">
        <f>N172</f>
        <v>0</v>
      </c>
      <c r="P164" s="279">
        <f>O172</f>
        <v>0</v>
      </c>
      <c r="Q164" s="279">
        <f>P172</f>
        <v>0</v>
      </c>
      <c r="R164" s="280">
        <f>Q172</f>
        <v>0</v>
      </c>
      <c r="S164" s="65"/>
      <c r="T164" s="5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</row>
    <row r="165" spans="1:32" ht="13.5" hidden="1" outlineLevel="1" thickBot="1" x14ac:dyDescent="0.25">
      <c r="A165" s="34"/>
      <c r="C165" s="66"/>
      <c r="D165" s="66"/>
      <c r="E165" s="281" t="s">
        <v>151</v>
      </c>
      <c r="F165" s="249"/>
      <c r="G165" s="249"/>
      <c r="H165" s="249"/>
      <c r="I165" s="249"/>
      <c r="J165" s="249"/>
      <c r="K165" s="276"/>
      <c r="L165" s="276"/>
      <c r="M165" s="270" t="s">
        <v>35</v>
      </c>
      <c r="N165" s="282">
        <f>N160*(IF($I160=$D$582,N$582,IF($I160=$D$583,N$583,IF($I160=$D$584,N$584,IF($I160=$D$585,N$585,IF($I160=$D$586,N$586,"NA"))))))</f>
        <v>0</v>
      </c>
      <c r="O165" s="282">
        <f>O160*(IF($I160=$D$582,O$582,IF($I160=$D$583,O$583,IF($I160=$D$584,O$584,IF($I160=$D$585,O$585,IF($I160=$D$586,O$586,"NA"))))))</f>
        <v>0</v>
      </c>
      <c r="P165" s="283">
        <f>P160*(IF($I160=$D$582,P$582,IF($I160=$D$583,P$583,IF($I160=$D$584,P$584,IF($I160=$D$585,P$585,IF($I160=$D$586,P$586,"NA"))))))</f>
        <v>0</v>
      </c>
      <c r="Q165" s="283">
        <f>Q160*(IF($I160=$D$582,Q$582,IF($I160=$D$583,Q$583,IF($I160=$D$584,Q$584,IF($I160=$D$585,Q$585,IF($I160=$D$586,Q$586,"NA"))))))</f>
        <v>0</v>
      </c>
      <c r="R165" s="284">
        <f>R160*(IF($I160=$D$582,R$582,IF($I160=$D$583,R$583,IF($I160=$D$584,R$584,IF($I160=$D$585,R$585,IF($I160=$D$586,R$586,"NA"))))))</f>
        <v>0</v>
      </c>
      <c r="S165" s="65"/>
      <c r="T165" s="5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</row>
    <row r="166" spans="1:32" ht="13.5" hidden="1" outlineLevel="1" thickBot="1" x14ac:dyDescent="0.25">
      <c r="A166" s="34"/>
      <c r="C166" s="66"/>
      <c r="D166" s="66"/>
      <c r="E166" s="281" t="s">
        <v>152</v>
      </c>
      <c r="F166" s="249"/>
      <c r="G166" s="249"/>
      <c r="H166" s="249"/>
      <c r="I166" s="249"/>
      <c r="J166" s="249"/>
      <c r="K166" s="285"/>
      <c r="L166" s="285"/>
      <c r="M166" s="270" t="s">
        <v>35</v>
      </c>
      <c r="N166" s="282">
        <f>N161*N164</f>
        <v>0</v>
      </c>
      <c r="O166" s="282">
        <f>O161*O164</f>
        <v>0</v>
      </c>
      <c r="P166" s="282">
        <f>P161*P164</f>
        <v>0</v>
      </c>
      <c r="Q166" s="282">
        <f>Q161*Q164</f>
        <v>0</v>
      </c>
      <c r="R166" s="284">
        <f>R161*R164</f>
        <v>0</v>
      </c>
      <c r="S166" s="65"/>
      <c r="T166" s="5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</row>
    <row r="167" spans="1:32" ht="13.5" hidden="1" outlineLevel="1" thickBot="1" x14ac:dyDescent="0.25">
      <c r="A167" s="34"/>
      <c r="C167" s="66"/>
      <c r="D167" s="66"/>
      <c r="E167" s="281" t="s">
        <v>153</v>
      </c>
      <c r="F167" s="249"/>
      <c r="G167" s="249"/>
      <c r="H167" s="249"/>
      <c r="I167" s="249"/>
      <c r="J167" s="249"/>
      <c r="K167" s="276"/>
      <c r="L167" s="276"/>
      <c r="M167" s="286" t="s">
        <v>35</v>
      </c>
      <c r="N167" s="282">
        <f>N162*(IF($I162=$D$582,N$582,IF($I162=$D$583,N$583,IF($I162=$D$584,N$584,IF($I162=$D$585,N$585,IF($I162=$D$586,N$586,"NA"))))))</f>
        <v>0</v>
      </c>
      <c r="O167" s="282">
        <f>O162*(IF($I162=$D$582,O$582,IF($I162=$D$583,O$583,IF($I162=$D$584,O$584,IF($I162=$D$585,O$585,IF($I162=$D$586,O$586,"NA"))))))</f>
        <v>0</v>
      </c>
      <c r="P167" s="283">
        <f>P162*(IF($I162=$D$582,P$582,IF($I162=$D$583,P$583,IF($I162=$D$584,P$584,IF($I162=$D$585,P$585,IF($I162=$D$586,P$586,"NA"))))))</f>
        <v>0</v>
      </c>
      <c r="Q167" s="283">
        <f>Q162*(IF($I162=$D$582,Q$582,IF($I162=$D$583,Q$583,IF($I162=$D$584,Q$584,IF($I162=$D$585,Q$585,IF($I162=$D$586,Q$586,"NA"))))))</f>
        <v>0</v>
      </c>
      <c r="R167" s="284">
        <f>R162*(IF($I162=$D$582,R$582,IF($I162=$D$583,R$583,IF($I162=$D$584,R$584,IF($I162=$D$585,R$585,IF($I162=$D$586,R$586,"NA"))))))</f>
        <v>0</v>
      </c>
      <c r="S167" s="65"/>
      <c r="T167" s="5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</row>
    <row r="168" spans="1:32" ht="13.5" hidden="1" outlineLevel="2" thickBot="1" x14ac:dyDescent="0.25">
      <c r="A168" s="34"/>
      <c r="C168" s="66"/>
      <c r="D168" s="66"/>
      <c r="E168" s="364" t="s">
        <v>154</v>
      </c>
      <c r="F168" s="249"/>
      <c r="G168" s="249"/>
      <c r="H168" s="249"/>
      <c r="I168" s="249"/>
      <c r="J168" s="249"/>
      <c r="K168" s="276"/>
      <c r="L168" s="276"/>
      <c r="M168" s="286" t="s">
        <v>35</v>
      </c>
      <c r="N168" s="282">
        <f>N164*N$26*(1-$K$28)</f>
        <v>0</v>
      </c>
      <c r="O168" s="282">
        <f>O164*O$26*(1-$K$28)</f>
        <v>0</v>
      </c>
      <c r="P168" s="282">
        <f>P164*P$26*(1-$K$28)</f>
        <v>0</v>
      </c>
      <c r="Q168" s="282">
        <f>Q164*Q$26*(1-$K$28)</f>
        <v>0</v>
      </c>
      <c r="R168" s="284">
        <f>R164*R$26*(1-$K$28)</f>
        <v>0</v>
      </c>
      <c r="S168" s="65"/>
      <c r="T168" s="5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</row>
    <row r="169" spans="1:32" ht="13.5" hidden="1" outlineLevel="2" thickBot="1" x14ac:dyDescent="0.25">
      <c r="A169" s="34"/>
      <c r="C169" s="66"/>
      <c r="D169" s="66"/>
      <c r="E169" s="364" t="s">
        <v>155</v>
      </c>
      <c r="F169" s="249"/>
      <c r="G169" s="249"/>
      <c r="H169" s="249"/>
      <c r="I169" s="249"/>
      <c r="J169" s="249"/>
      <c r="K169" s="276"/>
      <c r="L169" s="276"/>
      <c r="M169" s="286" t="s">
        <v>35</v>
      </c>
      <c r="N169" s="282">
        <f>N$27*(IF($K$27=$D$582,N$582,IF($K$27=$D$583,N$583,IF($K$27=$D$584,N$584,IF($K$27=$D$585,N$585,IF($K$27=$D$586,N$586,"NA"))))))</f>
        <v>0</v>
      </c>
      <c r="O169" s="282">
        <f>O$27*(IF($K$27=$D$582,O$582,IF($K$27=$D$583,O$583,IF($K$27=$D$584,O$584,IF($K$27=$D$585,O$585,IF($K$27=$D$586,O$586,"NA"))))))</f>
        <v>0</v>
      </c>
      <c r="P169" s="283">
        <f>P$27*(IF($K$27=$D$582,P$582,IF($K$27=$D$583,P$583,IF($K$27=$D$584,P$584,IF($K$27=$D$585,P$585,IF($K$27=$D$586,P$586,"NA"))))))</f>
        <v>0</v>
      </c>
      <c r="Q169" s="283">
        <f>Q$27*(IF($K$27=$D$582,Q$582,IF($K$27=$D$583,Q$583,IF($K$27=$D$584,Q$584,IF($K$27=$D$585,Q$585,IF($K$27=$D$586,Q$586,"NA"))))))</f>
        <v>0</v>
      </c>
      <c r="R169" s="284">
        <f>R$27*(IF($K$27=$D$582,R$582,IF($K$27=$D$583,R$583,IF($K$27=$D$584,R$584,IF($K$27=$D$585,R$585,IF($K$27=$D$586,R$586,"NA"))))))</f>
        <v>0</v>
      </c>
      <c r="S169" s="65"/>
      <c r="T169" s="5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</row>
    <row r="170" spans="1:32" ht="13.5" hidden="1" outlineLevel="2" thickBot="1" x14ac:dyDescent="0.25">
      <c r="A170" s="34"/>
      <c r="C170" s="66"/>
      <c r="D170" s="66"/>
      <c r="E170" s="364" t="s">
        <v>156</v>
      </c>
      <c r="F170" s="249"/>
      <c r="G170" s="249"/>
      <c r="H170" s="249"/>
      <c r="I170" s="249"/>
      <c r="J170" s="249"/>
      <c r="K170" s="276"/>
      <c r="L170" s="276"/>
      <c r="M170" s="286" t="s">
        <v>35</v>
      </c>
      <c r="N170" s="282">
        <f>IF($H$28=$G$479,N164*$K$28*N$28,0)</f>
        <v>0</v>
      </c>
      <c r="O170" s="282">
        <f>IF($H$28=$G$479,O164*$K$28*O$28,0)</f>
        <v>0</v>
      </c>
      <c r="P170" s="283">
        <f>IF($H$28=$G$479,P164*$K$28*P$28,0)</f>
        <v>0</v>
      </c>
      <c r="Q170" s="283">
        <f>IF($H$28=$G$479,Q164*$K$28*Q$28,0)</f>
        <v>0</v>
      </c>
      <c r="R170" s="284">
        <f>IF($H$28=$G$479,R164*$K$28*R$28,0)</f>
        <v>0</v>
      </c>
      <c r="S170" s="65"/>
      <c r="T170" s="5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</row>
    <row r="171" spans="1:32" ht="13.5" hidden="1" outlineLevel="1" thickBot="1" x14ac:dyDescent="0.25">
      <c r="A171" s="34"/>
      <c r="C171" s="66"/>
      <c r="D171" s="66"/>
      <c r="E171" s="281" t="s">
        <v>157</v>
      </c>
      <c r="F171" s="249"/>
      <c r="G171" s="249"/>
      <c r="H171" s="249"/>
      <c r="I171" s="249"/>
      <c r="J171" s="249"/>
      <c r="K171" s="276"/>
      <c r="L171" s="276"/>
      <c r="M171" s="286" t="s">
        <v>35</v>
      </c>
      <c r="N171" s="282">
        <f>N168-N169+N170</f>
        <v>0</v>
      </c>
      <c r="O171" s="282">
        <f>O168-O169+O170</f>
        <v>0</v>
      </c>
      <c r="P171" s="282">
        <f>P168-P169+P170</f>
        <v>0</v>
      </c>
      <c r="Q171" s="282">
        <f>Q168-Q169+Q170</f>
        <v>0</v>
      </c>
      <c r="R171" s="284">
        <f>R168-R169+R170</f>
        <v>0</v>
      </c>
      <c r="S171" s="65"/>
      <c r="T171" s="5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</row>
    <row r="172" spans="1:32" ht="13.5" collapsed="1" thickBot="1" x14ac:dyDescent="0.25">
      <c r="A172" s="34"/>
      <c r="C172" s="66"/>
      <c r="D172" s="67"/>
      <c r="E172" s="256" t="s">
        <v>37</v>
      </c>
      <c r="F172" s="236"/>
      <c r="G172" s="236"/>
      <c r="H172" s="236"/>
      <c r="I172" s="236"/>
      <c r="J172" s="236"/>
      <c r="K172" s="287"/>
      <c r="L172" s="287"/>
      <c r="M172" s="288">
        <f>Step1_Historical!M36</f>
        <v>0</v>
      </c>
      <c r="N172" s="289">
        <f>N164-N165+N166-N167+N171</f>
        <v>0</v>
      </c>
      <c r="O172" s="289">
        <f>O164-O165+O166-O167+O171</f>
        <v>0</v>
      </c>
      <c r="P172" s="289">
        <f>P164-P165+P166-P167+P171</f>
        <v>0</v>
      </c>
      <c r="Q172" s="289">
        <f>Q164-Q165+Q166-Q167+Q171</f>
        <v>0</v>
      </c>
      <c r="R172" s="291">
        <f>R164-R165+R166-R167+R171</f>
        <v>0</v>
      </c>
      <c r="S172" s="65"/>
      <c r="T172" s="5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</row>
    <row r="173" spans="1:32" ht="13.5" thickBot="1" x14ac:dyDescent="0.25">
      <c r="A173" s="34"/>
      <c r="C173" s="66"/>
      <c r="D173" s="249"/>
      <c r="E173" s="228"/>
      <c r="F173" s="249"/>
      <c r="G173" s="249"/>
      <c r="H173" s="249"/>
      <c r="I173" s="249"/>
      <c r="J173" s="249"/>
      <c r="K173" s="276"/>
      <c r="L173" s="276"/>
      <c r="M173" s="296"/>
      <c r="N173" s="296"/>
      <c r="O173" s="296"/>
      <c r="P173" s="296"/>
      <c r="Q173" s="296"/>
      <c r="R173" s="296"/>
      <c r="S173" s="65"/>
      <c r="T173" s="5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</row>
    <row r="174" spans="1:32" ht="15" x14ac:dyDescent="0.2">
      <c r="A174" s="34"/>
      <c r="C174" s="66"/>
      <c r="D174" s="267" t="str">
        <f>Step1_Historical!D37</f>
        <v>Other Fund Type 3</v>
      </c>
      <c r="E174" s="239"/>
      <c r="F174" s="239"/>
      <c r="G174" s="239"/>
      <c r="H174" s="239"/>
      <c r="I174" s="239"/>
      <c r="J174" s="239"/>
      <c r="K174" s="268"/>
      <c r="L174" s="268"/>
      <c r="M174" s="241" t="str">
        <f t="shared" ref="M174:R174" si="18">M158</f>
        <v>Dec 31, 2013</v>
      </c>
      <c r="N174" s="241" t="str">
        <f t="shared" si="18"/>
        <v>Dec 31, 2014</v>
      </c>
      <c r="O174" s="241" t="str">
        <f t="shared" si="18"/>
        <v>Dec 31, 2015</v>
      </c>
      <c r="P174" s="241" t="str">
        <f t="shared" si="18"/>
        <v>Dec 31, 2016</v>
      </c>
      <c r="Q174" s="241" t="str">
        <f t="shared" si="18"/>
        <v>Dec 31, 2017</v>
      </c>
      <c r="R174" s="242" t="str">
        <f t="shared" si="18"/>
        <v>Dec 31, 2018</v>
      </c>
      <c r="S174" s="65"/>
      <c r="T174" s="5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</row>
    <row r="175" spans="1:32" ht="5.25" customHeight="1" x14ac:dyDescent="0.2">
      <c r="A175" s="34"/>
      <c r="C175" s="66"/>
      <c r="D175" s="66"/>
      <c r="E175" s="249"/>
      <c r="F175" s="249"/>
      <c r="G175" s="249"/>
      <c r="H175" s="249"/>
      <c r="I175" s="249"/>
      <c r="J175" s="249"/>
      <c r="K175" s="249"/>
      <c r="L175" s="249"/>
      <c r="M175" s="249"/>
      <c r="N175" s="249"/>
      <c r="O175" s="249"/>
      <c r="P175" s="249"/>
      <c r="Q175" s="249"/>
      <c r="R175" s="65"/>
      <c r="S175" s="65"/>
      <c r="T175" s="5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</row>
    <row r="176" spans="1:32" ht="13.5" thickBot="1" x14ac:dyDescent="0.25">
      <c r="A176" s="34"/>
      <c r="C176" s="66"/>
      <c r="D176" s="66"/>
      <c r="E176" s="228" t="s">
        <v>56</v>
      </c>
      <c r="F176" s="249"/>
      <c r="G176" s="249"/>
      <c r="H176" s="249"/>
      <c r="I176" s="516" t="str">
        <f>Step2A_Scenario1!I176</f>
        <v>3-yr rolling avg</v>
      </c>
      <c r="J176" s="517"/>
      <c r="K176" s="269"/>
      <c r="L176" s="269"/>
      <c r="M176" s="270" t="s">
        <v>35</v>
      </c>
      <c r="N176" s="245">
        <f>Step2A_Scenario1!N176</f>
        <v>0</v>
      </c>
      <c r="O176" s="245">
        <f>Step2A_Scenario1!O176</f>
        <v>0</v>
      </c>
      <c r="P176" s="245">
        <f>Step2A_Scenario1!P176</f>
        <v>0</v>
      </c>
      <c r="Q176" s="247">
        <f t="shared" ref="Q176:R178" si="19">P176</f>
        <v>0</v>
      </c>
      <c r="R176" s="248">
        <f t="shared" si="19"/>
        <v>0</v>
      </c>
      <c r="S176" s="65"/>
      <c r="T176" s="5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</row>
    <row r="177" spans="1:32" ht="13.5" thickBot="1" x14ac:dyDescent="0.25">
      <c r="A177" s="34"/>
      <c r="C177" s="66"/>
      <c r="D177" s="66"/>
      <c r="E177" s="228" t="s">
        <v>57</v>
      </c>
      <c r="F177" s="249"/>
      <c r="G177" s="249"/>
      <c r="H177" s="249"/>
      <c r="I177" s="249"/>
      <c r="J177" s="249"/>
      <c r="K177" s="249"/>
      <c r="L177" s="249"/>
      <c r="M177" s="270" t="s">
        <v>35</v>
      </c>
      <c r="N177" s="245">
        <f>Step2A_Scenario1!N177</f>
        <v>0</v>
      </c>
      <c r="O177" s="245">
        <f>Step2A_Scenario1!O177</f>
        <v>0</v>
      </c>
      <c r="P177" s="245">
        <f>Step2A_Scenario1!P177</f>
        <v>0</v>
      </c>
      <c r="Q177" s="247">
        <f t="shared" si="19"/>
        <v>0</v>
      </c>
      <c r="R177" s="248">
        <f t="shared" si="19"/>
        <v>0</v>
      </c>
      <c r="S177" s="65"/>
      <c r="T177" s="5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</row>
    <row r="178" spans="1:32" x14ac:dyDescent="0.2">
      <c r="A178" s="34"/>
      <c r="C178" s="66"/>
      <c r="D178" s="66"/>
      <c r="E178" s="228" t="s">
        <v>114</v>
      </c>
      <c r="F178" s="249"/>
      <c r="G178" s="249"/>
      <c r="H178" s="249"/>
      <c r="I178" s="516" t="str">
        <f>Step2A_Scenario1!I178</f>
        <v>3-yr rolling avg</v>
      </c>
      <c r="J178" s="517"/>
      <c r="K178" s="269"/>
      <c r="L178" s="269"/>
      <c r="M178" s="271" t="s">
        <v>35</v>
      </c>
      <c r="N178" s="272">
        <f>Step2A_Scenario1!N178</f>
        <v>0</v>
      </c>
      <c r="O178" s="272">
        <f>Step2A_Scenario1!O178</f>
        <v>0</v>
      </c>
      <c r="P178" s="272">
        <f>Step2A_Scenario1!P178</f>
        <v>0</v>
      </c>
      <c r="Q178" s="273">
        <f t="shared" si="19"/>
        <v>0</v>
      </c>
      <c r="R178" s="274">
        <f t="shared" si="19"/>
        <v>0</v>
      </c>
      <c r="S178" s="65"/>
      <c r="T178" s="5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</row>
    <row r="179" spans="1:32" ht="8.25" customHeight="1" x14ac:dyDescent="0.2">
      <c r="A179" s="34"/>
      <c r="C179" s="66"/>
      <c r="D179" s="275"/>
      <c r="E179" s="249"/>
      <c r="F179" s="249"/>
      <c r="G179" s="249"/>
      <c r="H179" s="249"/>
      <c r="I179" s="249"/>
      <c r="J179" s="249"/>
      <c r="K179" s="249"/>
      <c r="L179" s="249"/>
      <c r="M179" s="249"/>
      <c r="N179" s="249"/>
      <c r="O179" s="249"/>
      <c r="P179" s="249"/>
      <c r="Q179" s="249"/>
      <c r="R179" s="65"/>
      <c r="S179" s="65"/>
      <c r="T179" s="5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</row>
    <row r="180" spans="1:32" ht="13.5" thickBot="1" x14ac:dyDescent="0.25">
      <c r="A180" s="34"/>
      <c r="C180" s="66"/>
      <c r="D180" s="66"/>
      <c r="E180" s="228" t="s">
        <v>38</v>
      </c>
      <c r="F180" s="249"/>
      <c r="G180" s="249"/>
      <c r="H180" s="249"/>
      <c r="I180" s="249"/>
      <c r="J180" s="249"/>
      <c r="K180" s="276"/>
      <c r="L180" s="276"/>
      <c r="M180" s="277">
        <f>Step1_Historical!L37</f>
        <v>0</v>
      </c>
      <c r="N180" s="278">
        <f>M188</f>
        <v>0</v>
      </c>
      <c r="O180" s="278">
        <f>N188</f>
        <v>0</v>
      </c>
      <c r="P180" s="279">
        <f>O188</f>
        <v>0</v>
      </c>
      <c r="Q180" s="279">
        <f>P188</f>
        <v>0</v>
      </c>
      <c r="R180" s="280">
        <f>Q188</f>
        <v>0</v>
      </c>
      <c r="S180" s="65"/>
      <c r="T180" s="5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</row>
    <row r="181" spans="1:32" ht="13.5" hidden="1" outlineLevel="1" thickBot="1" x14ac:dyDescent="0.25">
      <c r="A181" s="34"/>
      <c r="C181" s="66"/>
      <c r="D181" s="66"/>
      <c r="E181" s="281" t="s">
        <v>151</v>
      </c>
      <c r="F181" s="249"/>
      <c r="G181" s="249"/>
      <c r="H181" s="249"/>
      <c r="I181" s="249"/>
      <c r="J181" s="249"/>
      <c r="K181" s="276"/>
      <c r="L181" s="276"/>
      <c r="M181" s="270" t="s">
        <v>35</v>
      </c>
      <c r="N181" s="282">
        <f>N176*(IF($I176=$D$592,N$592,IF($I176=$D$593,N$593,IF($I176=$D$594,N$594,IF($I176=$D$595,N$595,IF($I176=$D$596,N$596,"NA"))))))</f>
        <v>0</v>
      </c>
      <c r="O181" s="282">
        <f>O176*(IF($I176=$D$592,O$592,IF($I176=$D$593,O$593,IF($I176=$D$594,O$594,IF($I176=$D$595,O$595,IF($I176=$D$596,O$596,"NA"))))))</f>
        <v>0</v>
      </c>
      <c r="P181" s="283">
        <f>P176*(IF($I176=$D$592,P$592,IF($I176=$D$593,P$593,IF($I176=$D$594,P$594,IF($I176=$D$595,P$595,IF($I176=$D$596,P$596,"NA"))))))</f>
        <v>0</v>
      </c>
      <c r="Q181" s="283">
        <f>Q176*(IF($I176=$D$592,Q$592,IF($I176=$D$593,Q$593,IF($I176=$D$594,Q$594,IF($I176=$D$595,Q$595,IF($I176=$D$596,Q$596,"NA"))))))</f>
        <v>0</v>
      </c>
      <c r="R181" s="284">
        <f>R176*(IF($I176=$D$592,R$592,IF($I176=$D$593,R$593,IF($I176=$D$594,R$594,IF($I176=$D$595,R$595,IF($I176=$D$596,R$596,"NA"))))))</f>
        <v>0</v>
      </c>
      <c r="S181" s="65"/>
      <c r="T181" s="5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</row>
    <row r="182" spans="1:32" ht="13.5" hidden="1" outlineLevel="1" thickBot="1" x14ac:dyDescent="0.25">
      <c r="A182" s="34"/>
      <c r="C182" s="66"/>
      <c r="D182" s="66"/>
      <c r="E182" s="281" t="s">
        <v>152</v>
      </c>
      <c r="F182" s="249"/>
      <c r="G182" s="249"/>
      <c r="H182" s="249"/>
      <c r="I182" s="249"/>
      <c r="J182" s="249"/>
      <c r="K182" s="285"/>
      <c r="L182" s="285"/>
      <c r="M182" s="270" t="s">
        <v>35</v>
      </c>
      <c r="N182" s="282">
        <f>N177*N180</f>
        <v>0</v>
      </c>
      <c r="O182" s="282">
        <f>O177*O180</f>
        <v>0</v>
      </c>
      <c r="P182" s="282">
        <f>P177*P180</f>
        <v>0</v>
      </c>
      <c r="Q182" s="282">
        <f>Q177*Q180</f>
        <v>0</v>
      </c>
      <c r="R182" s="284">
        <f>R177*R180</f>
        <v>0</v>
      </c>
      <c r="S182" s="65"/>
      <c r="T182" s="5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</row>
    <row r="183" spans="1:32" ht="13.5" hidden="1" outlineLevel="1" thickBot="1" x14ac:dyDescent="0.25">
      <c r="A183" s="34"/>
      <c r="C183" s="66"/>
      <c r="D183" s="66"/>
      <c r="E183" s="281" t="s">
        <v>153</v>
      </c>
      <c r="F183" s="249"/>
      <c r="G183" s="249"/>
      <c r="H183" s="249"/>
      <c r="I183" s="249"/>
      <c r="J183" s="249"/>
      <c r="K183" s="276"/>
      <c r="L183" s="276"/>
      <c r="M183" s="286" t="s">
        <v>35</v>
      </c>
      <c r="N183" s="282">
        <f>N178*(IF($I178=$D$592,N$592,IF($I178=$D$593,N$593,IF($I178=$D$594,N$594,IF($I178=$D$595,N$595,IF($I178=$D$596,N$596,"NA"))))))</f>
        <v>0</v>
      </c>
      <c r="O183" s="282">
        <f>O178*(IF($I178=$D$592,O$592,IF($I178=$D$593,O$593,IF($I178=$D$594,O$594,IF($I178=$D$595,O$595,IF($I178=$D$596,O$596,"NA"))))))</f>
        <v>0</v>
      </c>
      <c r="P183" s="283">
        <f>P178*(IF($I178=$D$592,P$592,IF($I178=$D$593,P$593,IF($I178=$D$594,P$594,IF($I178=$D$595,P$595,IF($I178=$D$596,P$596,"NA"))))))</f>
        <v>0</v>
      </c>
      <c r="Q183" s="283">
        <f>Q178*(IF($I178=$D$592,Q$592,IF($I178=$D$593,Q$593,IF($I178=$D$594,Q$594,IF($I178=$D$595,Q$595,IF($I178=$D$596,Q$596,"NA"))))))</f>
        <v>0</v>
      </c>
      <c r="R183" s="284">
        <f>R178*(IF($I178=$D$592,R$592,IF($I178=$D$593,R$593,IF($I178=$D$594,R$594,IF($I178=$D$595,R$595,IF($I178=$D$596,R$596,"NA"))))))</f>
        <v>0</v>
      </c>
      <c r="S183" s="65"/>
      <c r="T183" s="5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</row>
    <row r="184" spans="1:32" ht="13.5" hidden="1" outlineLevel="2" thickBot="1" x14ac:dyDescent="0.25">
      <c r="A184" s="34"/>
      <c r="C184" s="66"/>
      <c r="D184" s="66"/>
      <c r="E184" s="364" t="s">
        <v>154</v>
      </c>
      <c r="F184" s="249"/>
      <c r="G184" s="249"/>
      <c r="H184" s="249"/>
      <c r="I184" s="249"/>
      <c r="J184" s="249"/>
      <c r="K184" s="276"/>
      <c r="L184" s="276"/>
      <c r="M184" s="286" t="s">
        <v>35</v>
      </c>
      <c r="N184" s="282">
        <f>N180*N$26*(1-$K$28)</f>
        <v>0</v>
      </c>
      <c r="O184" s="282">
        <f>O180*O$26*(1-$K$28)</f>
        <v>0</v>
      </c>
      <c r="P184" s="282">
        <f>P180*P$26*(1-$K$28)</f>
        <v>0</v>
      </c>
      <c r="Q184" s="282">
        <f>Q180*Q$26*(1-$K$28)</f>
        <v>0</v>
      </c>
      <c r="R184" s="284">
        <f>R180*R$26*(1-$K$28)</f>
        <v>0</v>
      </c>
      <c r="S184" s="65"/>
      <c r="T184" s="5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</row>
    <row r="185" spans="1:32" ht="13.5" hidden="1" outlineLevel="2" thickBot="1" x14ac:dyDescent="0.25">
      <c r="A185" s="34"/>
      <c r="C185" s="66"/>
      <c r="D185" s="66"/>
      <c r="E185" s="364" t="s">
        <v>155</v>
      </c>
      <c r="F185" s="249"/>
      <c r="G185" s="249"/>
      <c r="H185" s="249"/>
      <c r="I185" s="249"/>
      <c r="J185" s="249"/>
      <c r="K185" s="276"/>
      <c r="L185" s="276"/>
      <c r="M185" s="286" t="s">
        <v>35</v>
      </c>
      <c r="N185" s="282">
        <f>N$27*(IF($K$27=$D$592,N$592,IF($K$27=$D$593,N$593,IF($K$27=$D$594,N$594,IF($K$27=$D$595,N$595,IF($K$27=$D$596,N$596,"NA"))))))</f>
        <v>0</v>
      </c>
      <c r="O185" s="282">
        <f>O$27*(IF($K$27=$D$592,O$592,IF($K$27=$D$593,O$593,IF($K$27=$D$594,O$594,IF($K$27=$D$595,O$595,IF($K$27=$D$596,O$596,"NA"))))))</f>
        <v>0</v>
      </c>
      <c r="P185" s="283">
        <f>P$27*(IF($K$27=$D$592,P$592,IF($K$27=$D$593,P$593,IF($K$27=$D$594,P$594,IF($K$27=$D$595,P$595,IF($K$27=$D$596,P$596,"NA"))))))</f>
        <v>0</v>
      </c>
      <c r="Q185" s="283">
        <f>Q$27*(IF($K$27=$D$592,Q$592,IF($K$27=$D$593,Q$593,IF($K$27=$D$594,Q$594,IF($K$27=$D$595,Q$595,IF($K$27=$D$596,Q$596,"NA"))))))</f>
        <v>0</v>
      </c>
      <c r="R185" s="284">
        <f>R$27*(IF($K$27=$D$592,R$592,IF($K$27=$D$593,R$593,IF($K$27=$D$594,R$594,IF($K$27=$D$595,R$595,IF($K$27=$D$596,R$596,"NA"))))))</f>
        <v>0</v>
      </c>
      <c r="S185" s="65"/>
      <c r="T185" s="5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</row>
    <row r="186" spans="1:32" ht="13.5" hidden="1" outlineLevel="2" thickBot="1" x14ac:dyDescent="0.25">
      <c r="A186" s="34"/>
      <c r="C186" s="66"/>
      <c r="D186" s="66"/>
      <c r="E186" s="364" t="s">
        <v>156</v>
      </c>
      <c r="F186" s="249"/>
      <c r="G186" s="249"/>
      <c r="H186" s="249"/>
      <c r="I186" s="249"/>
      <c r="J186" s="249"/>
      <c r="K186" s="276"/>
      <c r="L186" s="276"/>
      <c r="M186" s="286" t="s">
        <v>35</v>
      </c>
      <c r="N186" s="282">
        <f>IF($H$28=$G$479,N180*$K$28*N$28,0)</f>
        <v>0</v>
      </c>
      <c r="O186" s="282">
        <f>IF($H$28=$G$479,O180*$K$28*O$28,0)</f>
        <v>0</v>
      </c>
      <c r="P186" s="283">
        <f>IF($H$28=$G$479,P180*$K$28*P$28,0)</f>
        <v>0</v>
      </c>
      <c r="Q186" s="283">
        <f>IF($H$28=$G$479,Q180*$K$28*Q$28,0)</f>
        <v>0</v>
      </c>
      <c r="R186" s="284">
        <f>IF($H$28=$G$479,R180*$K$28*R$28,0)</f>
        <v>0</v>
      </c>
      <c r="S186" s="65"/>
      <c r="T186" s="5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</row>
    <row r="187" spans="1:32" ht="13.5" hidden="1" outlineLevel="1" thickBot="1" x14ac:dyDescent="0.25">
      <c r="A187" s="34"/>
      <c r="C187" s="66"/>
      <c r="D187" s="66"/>
      <c r="E187" s="281" t="s">
        <v>157</v>
      </c>
      <c r="F187" s="249"/>
      <c r="G187" s="249"/>
      <c r="H187" s="249"/>
      <c r="I187" s="249"/>
      <c r="J187" s="249"/>
      <c r="K187" s="276"/>
      <c r="L187" s="276"/>
      <c r="M187" s="286" t="s">
        <v>35</v>
      </c>
      <c r="N187" s="282">
        <f>N184-N185+N186</f>
        <v>0</v>
      </c>
      <c r="O187" s="282">
        <f>O184-O185+O186</f>
        <v>0</v>
      </c>
      <c r="P187" s="282">
        <f>P184-P185+P186</f>
        <v>0</v>
      </c>
      <c r="Q187" s="282">
        <f>Q184-Q185+Q186</f>
        <v>0</v>
      </c>
      <c r="R187" s="284">
        <f>R184-R185+R186</f>
        <v>0</v>
      </c>
      <c r="S187" s="65"/>
      <c r="T187" s="5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</row>
    <row r="188" spans="1:32" ht="13.5" collapsed="1" thickBot="1" x14ac:dyDescent="0.25">
      <c r="A188" s="34"/>
      <c r="C188" s="66"/>
      <c r="D188" s="67"/>
      <c r="E188" s="256" t="s">
        <v>37</v>
      </c>
      <c r="F188" s="236"/>
      <c r="G188" s="236"/>
      <c r="H188" s="236"/>
      <c r="I188" s="236"/>
      <c r="J188" s="236"/>
      <c r="K188" s="287"/>
      <c r="L188" s="287"/>
      <c r="M188" s="288">
        <f>Step1_Historical!M37</f>
        <v>0</v>
      </c>
      <c r="N188" s="289">
        <f>N180-N181+N182-N183+N187</f>
        <v>0</v>
      </c>
      <c r="O188" s="289">
        <f>O180-O181+O182-O183+O187</f>
        <v>0</v>
      </c>
      <c r="P188" s="289">
        <f>P180-P181+P182-P183+P187</f>
        <v>0</v>
      </c>
      <c r="Q188" s="289">
        <f>Q180-Q181+Q182-Q183+Q187</f>
        <v>0</v>
      </c>
      <c r="R188" s="291">
        <f>R180-R181+R182-R183+R187</f>
        <v>0</v>
      </c>
      <c r="S188" s="65"/>
      <c r="T188" s="5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</row>
    <row r="189" spans="1:32" ht="13.5" thickBot="1" x14ac:dyDescent="0.25">
      <c r="A189" s="34"/>
      <c r="C189" s="67"/>
      <c r="D189" s="236"/>
      <c r="E189" s="256"/>
      <c r="F189" s="236"/>
      <c r="G189" s="236"/>
      <c r="H189" s="236"/>
      <c r="I189" s="236"/>
      <c r="J189" s="236"/>
      <c r="K189" s="287"/>
      <c r="L189" s="287"/>
      <c r="M189" s="297"/>
      <c r="N189" s="297"/>
      <c r="O189" s="297"/>
      <c r="P189" s="297"/>
      <c r="Q189" s="297"/>
      <c r="R189" s="297"/>
      <c r="S189" s="237"/>
      <c r="T189" s="5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</row>
    <row r="190" spans="1:32" x14ac:dyDescent="0.2">
      <c r="A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</row>
    <row r="191" spans="1:32" x14ac:dyDescent="0.2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</row>
    <row r="192" spans="1:32" ht="13.5" thickBot="1" x14ac:dyDescent="0.25">
      <c r="A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</row>
    <row r="193" spans="1:32" ht="15" x14ac:dyDescent="0.2">
      <c r="A193" s="34"/>
      <c r="C193" s="230"/>
      <c r="D193" s="64" t="str">
        <f>K7</f>
        <v>III. Operating Funds</v>
      </c>
      <c r="E193" s="64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2"/>
      <c r="T193" s="5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</row>
    <row r="194" spans="1:32" ht="13.5" thickBot="1" x14ac:dyDescent="0.25">
      <c r="A194" s="34"/>
      <c r="C194" s="66"/>
      <c r="D194" s="249"/>
      <c r="E194" s="249"/>
      <c r="F194" s="249"/>
      <c r="G194" s="249"/>
      <c r="H194" s="249"/>
      <c r="I194" s="249"/>
      <c r="J194" s="249"/>
      <c r="K194" s="249"/>
      <c r="L194" s="249"/>
      <c r="M194" s="249"/>
      <c r="N194" s="249"/>
      <c r="O194" s="249"/>
      <c r="P194" s="249"/>
      <c r="Q194" s="249"/>
      <c r="R194" s="249"/>
      <c r="S194" s="65"/>
      <c r="T194" s="5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</row>
    <row r="195" spans="1:32" ht="15.75" thickBot="1" x14ac:dyDescent="0.25">
      <c r="A195" s="34"/>
      <c r="C195" s="66"/>
      <c r="D195" s="298" t="str">
        <f>Step1_Historical!E59</f>
        <v>Operating / Administrative Endowment</v>
      </c>
      <c r="E195" s="299"/>
      <c r="F195" s="299"/>
      <c r="G195" s="299"/>
      <c r="H195" s="299"/>
      <c r="I195" s="299"/>
      <c r="J195" s="299"/>
      <c r="K195" s="300"/>
      <c r="L195" s="300"/>
      <c r="M195" s="301" t="str">
        <f t="shared" ref="M195:R195" si="20">M403</f>
        <v>Dec 31, 2013</v>
      </c>
      <c r="N195" s="301" t="str">
        <f t="shared" si="20"/>
        <v>Dec 31, 2014</v>
      </c>
      <c r="O195" s="301" t="str">
        <f t="shared" si="20"/>
        <v>Dec 31, 2015</v>
      </c>
      <c r="P195" s="301" t="str">
        <f t="shared" si="20"/>
        <v>Dec 31, 2016</v>
      </c>
      <c r="Q195" s="301" t="str">
        <f t="shared" si="20"/>
        <v>Dec 31, 2017</v>
      </c>
      <c r="R195" s="302" t="str">
        <f t="shared" si="20"/>
        <v>Dec 31, 2018</v>
      </c>
      <c r="S195" s="65"/>
      <c r="T195" s="5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</row>
    <row r="196" spans="1:32" x14ac:dyDescent="0.2">
      <c r="A196" s="34"/>
      <c r="C196" s="66"/>
      <c r="D196" s="66"/>
      <c r="E196" s="249"/>
      <c r="F196" s="249"/>
      <c r="G196" s="249"/>
      <c r="H196" s="249"/>
      <c r="I196" s="249"/>
      <c r="J196" s="249"/>
      <c r="K196" s="249"/>
      <c r="L196" s="249"/>
      <c r="M196" s="249"/>
      <c r="N196" s="249"/>
      <c r="O196" s="249"/>
      <c r="P196" s="249"/>
      <c r="Q196" s="249"/>
      <c r="R196" s="65"/>
      <c r="S196" s="65"/>
      <c r="T196" s="5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</row>
    <row r="197" spans="1:32" ht="13.5" thickBot="1" x14ac:dyDescent="0.25">
      <c r="A197" s="34"/>
      <c r="C197" s="66"/>
      <c r="D197" s="275"/>
      <c r="E197" s="228" t="s">
        <v>163</v>
      </c>
      <c r="F197" s="249"/>
      <c r="G197" s="249"/>
      <c r="H197" s="249"/>
      <c r="I197" s="249"/>
      <c r="J197" s="249"/>
      <c r="K197" s="276"/>
      <c r="L197" s="276"/>
      <c r="M197" s="270" t="s">
        <v>35</v>
      </c>
      <c r="N197" s="245">
        <f>Step2A_Scenario1!N197</f>
        <v>0</v>
      </c>
      <c r="O197" s="245">
        <f>Step2A_Scenario1!O197</f>
        <v>0</v>
      </c>
      <c r="P197" s="246">
        <f>Step2A_Scenario1!P197</f>
        <v>0</v>
      </c>
      <c r="Q197" s="303">
        <f t="shared" ref="Q197:R200" si="21">P197</f>
        <v>0</v>
      </c>
      <c r="R197" s="248">
        <f t="shared" si="21"/>
        <v>0</v>
      </c>
      <c r="S197" s="65"/>
      <c r="T197" s="5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</row>
    <row r="198" spans="1:32" ht="13.5" thickBot="1" x14ac:dyDescent="0.25">
      <c r="A198" s="34"/>
      <c r="C198" s="66"/>
      <c r="D198" s="275"/>
      <c r="E198" s="228" t="s">
        <v>164</v>
      </c>
      <c r="F198" s="249"/>
      <c r="G198" s="249"/>
      <c r="H198" s="249"/>
      <c r="I198" s="249"/>
      <c r="J198" s="249"/>
      <c r="K198" s="276"/>
      <c r="L198" s="276"/>
      <c r="M198" s="270" t="s">
        <v>35</v>
      </c>
      <c r="N198" s="245" t="str">
        <f>Step2A_Scenario1!N198</f>
        <v>Retain as revenue</v>
      </c>
      <c r="O198" s="245" t="str">
        <f>Step2A_Scenario1!O198</f>
        <v>Retain as revenue</v>
      </c>
      <c r="P198" s="245" t="str">
        <f>Step2A_Scenario1!P198</f>
        <v>Retain as revenue</v>
      </c>
      <c r="Q198" s="303" t="str">
        <f t="shared" si="21"/>
        <v>Retain as revenue</v>
      </c>
      <c r="R198" s="248" t="str">
        <f t="shared" si="21"/>
        <v>Retain as revenue</v>
      </c>
      <c r="S198" s="304" t="s">
        <v>125</v>
      </c>
      <c r="T198" s="5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</row>
    <row r="199" spans="1:32" ht="13.5" thickBot="1" x14ac:dyDescent="0.25">
      <c r="A199" s="34"/>
      <c r="C199" s="66"/>
      <c r="D199" s="275"/>
      <c r="E199" s="228" t="s">
        <v>57</v>
      </c>
      <c r="F199" s="249"/>
      <c r="G199" s="249"/>
      <c r="H199" s="249"/>
      <c r="I199" s="249"/>
      <c r="J199" s="249"/>
      <c r="K199" s="276"/>
      <c r="L199" s="276"/>
      <c r="M199" s="271" t="s">
        <v>35</v>
      </c>
      <c r="N199" s="245">
        <f>Step2A_Scenario1!N199</f>
        <v>0</v>
      </c>
      <c r="O199" s="245">
        <f>Step2A_Scenario1!O199</f>
        <v>0</v>
      </c>
      <c r="P199" s="246">
        <f>Step2A_Scenario1!P199</f>
        <v>0</v>
      </c>
      <c r="Q199" s="303">
        <f t="shared" si="21"/>
        <v>0</v>
      </c>
      <c r="R199" s="248">
        <f t="shared" si="21"/>
        <v>0</v>
      </c>
      <c r="S199" s="65"/>
      <c r="T199" s="5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</row>
    <row r="200" spans="1:32" ht="13.5" customHeight="1" x14ac:dyDescent="0.2">
      <c r="A200" s="34"/>
      <c r="C200" s="66"/>
      <c r="D200" s="66"/>
      <c r="E200" s="228" t="s">
        <v>102</v>
      </c>
      <c r="F200" s="249"/>
      <c r="G200" s="249"/>
      <c r="H200" s="249"/>
      <c r="I200" s="249"/>
      <c r="J200" s="249"/>
      <c r="K200" s="249"/>
      <c r="L200" s="249"/>
      <c r="M200" s="271" t="s">
        <v>35</v>
      </c>
      <c r="N200" s="272">
        <f>Step2A_Scenario1!N200</f>
        <v>0</v>
      </c>
      <c r="O200" s="272">
        <f>Step2A_Scenario1!O200</f>
        <v>0</v>
      </c>
      <c r="P200" s="272">
        <f>Step2A_Scenario1!P200</f>
        <v>0</v>
      </c>
      <c r="Q200" s="305">
        <f t="shared" si="21"/>
        <v>0</v>
      </c>
      <c r="R200" s="306">
        <f t="shared" si="21"/>
        <v>0</v>
      </c>
      <c r="S200" s="65"/>
      <c r="T200" s="5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</row>
    <row r="201" spans="1:32" x14ac:dyDescent="0.2">
      <c r="A201" s="34"/>
      <c r="C201" s="66"/>
      <c r="D201" s="66"/>
      <c r="E201" s="228"/>
      <c r="F201" s="249"/>
      <c r="G201" s="249"/>
      <c r="H201" s="249"/>
      <c r="I201" s="249"/>
      <c r="J201" s="249"/>
      <c r="K201" s="249"/>
      <c r="L201" s="249"/>
      <c r="M201" s="249"/>
      <c r="N201" s="249"/>
      <c r="O201" s="249"/>
      <c r="P201" s="249"/>
      <c r="Q201" s="249"/>
      <c r="R201" s="65"/>
      <c r="S201" s="65"/>
      <c r="T201" s="5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</row>
    <row r="202" spans="1:32" ht="13.5" thickBot="1" x14ac:dyDescent="0.25">
      <c r="A202" s="34"/>
      <c r="C202" s="66"/>
      <c r="D202" s="66"/>
      <c r="E202" s="228" t="s">
        <v>38</v>
      </c>
      <c r="F202" s="249"/>
      <c r="G202" s="249"/>
      <c r="H202" s="249"/>
      <c r="I202" s="249"/>
      <c r="J202" s="249"/>
      <c r="K202" s="276"/>
      <c r="L202" s="276"/>
      <c r="M202" s="277">
        <v>0</v>
      </c>
      <c r="N202" s="278">
        <f>M206</f>
        <v>0</v>
      </c>
      <c r="O202" s="278">
        <f>N206</f>
        <v>0</v>
      </c>
      <c r="P202" s="278">
        <f>O206</f>
        <v>0</v>
      </c>
      <c r="Q202" s="278">
        <f>P206</f>
        <v>0</v>
      </c>
      <c r="R202" s="280">
        <f>Q206</f>
        <v>0</v>
      </c>
      <c r="S202" s="65"/>
      <c r="T202" s="5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</row>
    <row r="203" spans="1:32" ht="13.5" hidden="1" outlineLevel="1" thickBot="1" x14ac:dyDescent="0.25">
      <c r="A203" s="34"/>
      <c r="C203" s="66"/>
      <c r="D203" s="66"/>
      <c r="E203" s="281" t="s">
        <v>158</v>
      </c>
      <c r="F203" s="249"/>
      <c r="G203" s="249"/>
      <c r="H203" s="249"/>
      <c r="I203" s="249"/>
      <c r="J203" s="249"/>
      <c r="K203" s="285"/>
      <c r="L203" s="285"/>
      <c r="M203" s="270" t="s">
        <v>35</v>
      </c>
      <c r="N203" s="282">
        <f>IF(N198=$N$478,0,N197*N202)</f>
        <v>0</v>
      </c>
      <c r="O203" s="282">
        <f>IF(O198=$N$478,0,O197*O202)</f>
        <v>0</v>
      </c>
      <c r="P203" s="283">
        <f>IF(P198=$N$478,0,P197*P202)</f>
        <v>0</v>
      </c>
      <c r="Q203" s="283">
        <f>IF(Q198=$N$478,0,Q197*Q202)</f>
        <v>0</v>
      </c>
      <c r="R203" s="284">
        <f>IF(R198=$N$478,0,R197*R202)</f>
        <v>0</v>
      </c>
      <c r="S203" s="65"/>
      <c r="T203" s="5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</row>
    <row r="204" spans="1:32" ht="13.5" hidden="1" outlineLevel="2" thickBot="1" x14ac:dyDescent="0.25">
      <c r="A204" s="34"/>
      <c r="C204" s="66"/>
      <c r="D204" s="66"/>
      <c r="E204" s="281" t="s">
        <v>152</v>
      </c>
      <c r="F204" s="249"/>
      <c r="G204" s="249"/>
      <c r="H204" s="249"/>
      <c r="I204" s="249"/>
      <c r="J204" s="249"/>
      <c r="K204" s="276"/>
      <c r="L204" s="276"/>
      <c r="M204" s="286" t="s">
        <v>35</v>
      </c>
      <c r="N204" s="282">
        <f>N199*N202</f>
        <v>0</v>
      </c>
      <c r="O204" s="282">
        <f>O199*O202</f>
        <v>0</v>
      </c>
      <c r="P204" s="283">
        <f>P199*P202</f>
        <v>0</v>
      </c>
      <c r="Q204" s="283">
        <f>Q199*Q202</f>
        <v>0</v>
      </c>
      <c r="R204" s="284">
        <f>R199*R202</f>
        <v>0</v>
      </c>
      <c r="S204" s="65"/>
      <c r="T204" s="5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</row>
    <row r="205" spans="1:32" ht="13.5" hidden="1" outlineLevel="2" thickBot="1" x14ac:dyDescent="0.25">
      <c r="A205" s="34"/>
      <c r="C205" s="66"/>
      <c r="D205" s="66"/>
      <c r="E205" s="281" t="s">
        <v>159</v>
      </c>
      <c r="F205" s="249"/>
      <c r="G205" s="249"/>
      <c r="H205" s="249"/>
      <c r="I205" s="249"/>
      <c r="J205" s="249"/>
      <c r="K205" s="276"/>
      <c r="L205" s="276"/>
      <c r="M205" s="286" t="s">
        <v>35</v>
      </c>
      <c r="N205" s="282">
        <f>N200*N202</f>
        <v>0</v>
      </c>
      <c r="O205" s="282">
        <f>O200*O202</f>
        <v>0</v>
      </c>
      <c r="P205" s="283">
        <f>P200*P202</f>
        <v>0</v>
      </c>
      <c r="Q205" s="283">
        <f>Q200*Q202</f>
        <v>0</v>
      </c>
      <c r="R205" s="284">
        <f>R200*R202</f>
        <v>0</v>
      </c>
      <c r="S205" s="65"/>
      <c r="T205" s="5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</row>
    <row r="206" spans="1:32" ht="13.5" collapsed="1" thickBot="1" x14ac:dyDescent="0.25">
      <c r="A206" s="34"/>
      <c r="C206" s="66"/>
      <c r="D206" s="67"/>
      <c r="E206" s="256" t="s">
        <v>37</v>
      </c>
      <c r="F206" s="236"/>
      <c r="G206" s="236"/>
      <c r="H206" s="236"/>
      <c r="I206" s="236"/>
      <c r="J206" s="236"/>
      <c r="K206" s="287"/>
      <c r="L206" s="287"/>
      <c r="M206" s="288">
        <f>Step1_Historical!M59</f>
        <v>0</v>
      </c>
      <c r="N206" s="289">
        <f>N202+N203+N204-N205</f>
        <v>0</v>
      </c>
      <c r="O206" s="289">
        <f>O202+O203+O204-O205</f>
        <v>0</v>
      </c>
      <c r="P206" s="290">
        <f>P202+P203+P204-P205</f>
        <v>0</v>
      </c>
      <c r="Q206" s="290">
        <f>Q202+Q203+Q204-Q205</f>
        <v>0</v>
      </c>
      <c r="R206" s="291">
        <f>R202+R203+R204-R205</f>
        <v>0</v>
      </c>
      <c r="S206" s="65"/>
      <c r="T206" s="5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</row>
    <row r="207" spans="1:32" x14ac:dyDescent="0.2">
      <c r="A207" s="34"/>
      <c r="C207" s="66"/>
      <c r="D207" s="228"/>
      <c r="E207" s="228"/>
      <c r="F207" s="228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65"/>
      <c r="T207" s="5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</row>
    <row r="208" spans="1:32" ht="13.5" thickBot="1" x14ac:dyDescent="0.25">
      <c r="A208" s="34"/>
      <c r="C208" s="66"/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65"/>
      <c r="T208" s="5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</row>
    <row r="209" spans="1:32" ht="15.75" thickBot="1" x14ac:dyDescent="0.25">
      <c r="A209" s="34"/>
      <c r="C209" s="66"/>
      <c r="D209" s="298" t="str">
        <f>Step1_Historical!E60</f>
        <v>Operating / Administrative Reserve</v>
      </c>
      <c r="E209" s="299"/>
      <c r="F209" s="299"/>
      <c r="G209" s="299"/>
      <c r="H209" s="299"/>
      <c r="I209" s="299"/>
      <c r="J209" s="299"/>
      <c r="K209" s="300"/>
      <c r="L209" s="300"/>
      <c r="M209" s="301" t="str">
        <f t="shared" ref="M209:R209" si="22">M195</f>
        <v>Dec 31, 2013</v>
      </c>
      <c r="N209" s="301" t="str">
        <f t="shared" si="22"/>
        <v>Dec 31, 2014</v>
      </c>
      <c r="O209" s="301" t="str">
        <f t="shared" si="22"/>
        <v>Dec 31, 2015</v>
      </c>
      <c r="P209" s="301" t="str">
        <f t="shared" si="22"/>
        <v>Dec 31, 2016</v>
      </c>
      <c r="Q209" s="301" t="str">
        <f t="shared" si="22"/>
        <v>Dec 31, 2017</v>
      </c>
      <c r="R209" s="302" t="str">
        <f t="shared" si="22"/>
        <v>Dec 31, 2018</v>
      </c>
      <c r="S209" s="65"/>
      <c r="T209" s="5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</row>
    <row r="210" spans="1:32" x14ac:dyDescent="0.2">
      <c r="A210" s="34"/>
      <c r="C210" s="66"/>
      <c r="D210" s="66"/>
      <c r="E210" s="249"/>
      <c r="F210" s="249"/>
      <c r="G210" s="249"/>
      <c r="H210" s="249"/>
      <c r="I210" s="249"/>
      <c r="J210" s="249"/>
      <c r="K210" s="249"/>
      <c r="L210" s="249"/>
      <c r="M210" s="249"/>
      <c r="N210" s="249"/>
      <c r="O210" s="249"/>
      <c r="P210" s="249"/>
      <c r="Q210" s="249"/>
      <c r="R210" s="65"/>
      <c r="S210" s="65"/>
      <c r="T210" s="5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</row>
    <row r="211" spans="1:32" ht="13.5" thickBot="1" x14ac:dyDescent="0.25">
      <c r="A211" s="34"/>
      <c r="C211" s="66"/>
      <c r="D211" s="275"/>
      <c r="E211" s="228" t="s">
        <v>163</v>
      </c>
      <c r="F211" s="249"/>
      <c r="G211" s="249"/>
      <c r="H211" s="249"/>
      <c r="I211" s="249"/>
      <c r="J211" s="249"/>
      <c r="K211" s="276"/>
      <c r="L211" s="276"/>
      <c r="M211" s="270" t="s">
        <v>35</v>
      </c>
      <c r="N211" s="245">
        <f>Step2A_Scenario1!N211</f>
        <v>0</v>
      </c>
      <c r="O211" s="245">
        <f>Step2A_Scenario1!O211</f>
        <v>0</v>
      </c>
      <c r="P211" s="246">
        <f>Step2A_Scenario1!P211</f>
        <v>0</v>
      </c>
      <c r="Q211" s="303">
        <f>P211</f>
        <v>0</v>
      </c>
      <c r="R211" s="248">
        <f>Q211</f>
        <v>0</v>
      </c>
      <c r="S211" s="65"/>
      <c r="T211" s="5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</row>
    <row r="212" spans="1:32" x14ac:dyDescent="0.2">
      <c r="A212" s="34"/>
      <c r="C212" s="66"/>
      <c r="D212" s="275"/>
      <c r="E212" s="228" t="s">
        <v>164</v>
      </c>
      <c r="F212" s="249"/>
      <c r="G212" s="249"/>
      <c r="H212" s="249"/>
      <c r="I212" s="249"/>
      <c r="J212" s="249"/>
      <c r="K212" s="276"/>
      <c r="L212" s="276"/>
      <c r="M212" s="271" t="s">
        <v>35</v>
      </c>
      <c r="N212" s="412" t="str">
        <f>Step2A_Scenario1!N212</f>
        <v>Retain as revenue</v>
      </c>
      <c r="O212" s="412" t="str">
        <f>Step2A_Scenario1!O212</f>
        <v>Retain as revenue</v>
      </c>
      <c r="P212" s="412" t="str">
        <f>Step2A_Scenario1!P212</f>
        <v>Retain as revenue</v>
      </c>
      <c r="Q212" s="413" t="str">
        <f>P212</f>
        <v>Retain as revenue</v>
      </c>
      <c r="R212" s="306" t="str">
        <f>Q212</f>
        <v>Retain as revenue</v>
      </c>
      <c r="S212" s="304" t="s">
        <v>125</v>
      </c>
      <c r="T212" s="5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</row>
    <row r="213" spans="1:32" x14ac:dyDescent="0.2">
      <c r="A213" s="34"/>
      <c r="C213" s="66"/>
      <c r="D213" s="66"/>
      <c r="E213" s="228"/>
      <c r="F213" s="249"/>
      <c r="G213" s="249"/>
      <c r="H213" s="249"/>
      <c r="I213" s="249"/>
      <c r="J213" s="249"/>
      <c r="K213" s="249"/>
      <c r="L213" s="249"/>
      <c r="M213" s="249"/>
      <c r="N213" s="249"/>
      <c r="O213" s="249"/>
      <c r="P213" s="249"/>
      <c r="Q213" s="249"/>
      <c r="R213" s="65"/>
      <c r="S213" s="65"/>
      <c r="T213" s="5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</row>
    <row r="214" spans="1:32" ht="13.5" thickBot="1" x14ac:dyDescent="0.25">
      <c r="A214" s="34"/>
      <c r="C214" s="66"/>
      <c r="D214" s="66"/>
      <c r="E214" s="228" t="s">
        <v>38</v>
      </c>
      <c r="F214" s="249"/>
      <c r="G214" s="249"/>
      <c r="H214" s="249"/>
      <c r="I214" s="249"/>
      <c r="J214" s="249"/>
      <c r="K214" s="276"/>
      <c r="L214" s="276"/>
      <c r="M214" s="277">
        <v>0</v>
      </c>
      <c r="N214" s="278">
        <f>M217</f>
        <v>0</v>
      </c>
      <c r="O214" s="278">
        <f>N217</f>
        <v>0</v>
      </c>
      <c r="P214" s="278">
        <f>O217</f>
        <v>0</v>
      </c>
      <c r="Q214" s="278">
        <f>P217</f>
        <v>0</v>
      </c>
      <c r="R214" s="280">
        <f>Q217</f>
        <v>0</v>
      </c>
      <c r="S214" s="65"/>
      <c r="T214" s="5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</row>
    <row r="215" spans="1:32" ht="13.5" hidden="1" outlineLevel="1" thickBot="1" x14ac:dyDescent="0.25">
      <c r="A215" s="34"/>
      <c r="C215" s="66"/>
      <c r="D215" s="66"/>
      <c r="E215" s="281" t="s">
        <v>158</v>
      </c>
      <c r="F215" s="249"/>
      <c r="G215" s="249"/>
      <c r="H215" s="249"/>
      <c r="I215" s="249"/>
      <c r="J215" s="249"/>
      <c r="K215" s="285"/>
      <c r="L215" s="285"/>
      <c r="M215" s="270" t="s">
        <v>35</v>
      </c>
      <c r="N215" s="282">
        <f>IF(N212=$N$478,0,N211*N214)</f>
        <v>0</v>
      </c>
      <c r="O215" s="282">
        <f>IF(O212=$N$478,0,O211*O214)</f>
        <v>0</v>
      </c>
      <c r="P215" s="283">
        <f>IF(P212=$N$478,0,P211*P214)</f>
        <v>0</v>
      </c>
      <c r="Q215" s="283">
        <f>IF(Q212=$N$478,0,Q211*Q214)</f>
        <v>0</v>
      </c>
      <c r="R215" s="284">
        <f>IF(R212=$N$478,0,R211*R214)</f>
        <v>0</v>
      </c>
      <c r="S215" s="65"/>
      <c r="T215" s="5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</row>
    <row r="216" spans="1:32" ht="13.5" hidden="1" outlineLevel="1" thickBot="1" x14ac:dyDescent="0.25">
      <c r="A216" s="34"/>
      <c r="C216" s="66"/>
      <c r="D216" s="66"/>
      <c r="E216" s="281" t="s">
        <v>179</v>
      </c>
      <c r="F216" s="249"/>
      <c r="G216" s="249"/>
      <c r="H216" s="249"/>
      <c r="I216" s="249"/>
      <c r="J216" s="249"/>
      <c r="K216" s="276"/>
      <c r="L216" s="276"/>
      <c r="M216" s="286" t="s">
        <v>35</v>
      </c>
      <c r="N216" s="282">
        <f>N282</f>
        <v>0</v>
      </c>
      <c r="O216" s="282">
        <f>O282</f>
        <v>0</v>
      </c>
      <c r="P216" s="283">
        <f>P282</f>
        <v>0</v>
      </c>
      <c r="Q216" s="283">
        <f>Q282</f>
        <v>0</v>
      </c>
      <c r="R216" s="284">
        <f>R282</f>
        <v>0</v>
      </c>
      <c r="S216" s="65"/>
      <c r="T216" s="5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</row>
    <row r="217" spans="1:32" ht="13.5" collapsed="1" thickBot="1" x14ac:dyDescent="0.25">
      <c r="A217" s="34"/>
      <c r="C217" s="66"/>
      <c r="D217" s="67"/>
      <c r="E217" s="256" t="s">
        <v>37</v>
      </c>
      <c r="F217" s="236"/>
      <c r="G217" s="236"/>
      <c r="H217" s="236"/>
      <c r="I217" s="236"/>
      <c r="J217" s="236"/>
      <c r="K217" s="287"/>
      <c r="L217" s="287"/>
      <c r="M217" s="288">
        <f>Step1_Historical!M60</f>
        <v>0</v>
      </c>
      <c r="N217" s="289">
        <f>N214+N215+N216</f>
        <v>0</v>
      </c>
      <c r="O217" s="289">
        <f>O214+O215+O216</f>
        <v>0</v>
      </c>
      <c r="P217" s="290">
        <f>P214+P215+P216</f>
        <v>0</v>
      </c>
      <c r="Q217" s="290">
        <f>Q214+Q215+Q216</f>
        <v>0</v>
      </c>
      <c r="R217" s="291">
        <f>R214+R215+R216</f>
        <v>0</v>
      </c>
      <c r="S217" s="65"/>
      <c r="T217" s="5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</row>
    <row r="218" spans="1:32" ht="13.5" thickBot="1" x14ac:dyDescent="0.25">
      <c r="A218" s="34"/>
      <c r="C218" s="67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7"/>
      <c r="T218" s="5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</row>
    <row r="219" spans="1:32" x14ac:dyDescent="0.2">
      <c r="A219" s="34"/>
      <c r="T219" s="5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</row>
    <row r="220" spans="1:32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</row>
    <row r="221" spans="1:32" ht="13.5" thickBot="1" x14ac:dyDescent="0.25">
      <c r="A221" s="34"/>
      <c r="T221" s="5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</row>
    <row r="222" spans="1:32" ht="15" x14ac:dyDescent="0.2">
      <c r="A222" s="34"/>
      <c r="C222" s="230"/>
      <c r="D222" s="64" t="str">
        <f>N7</f>
        <v>IV. Other Revenues</v>
      </c>
      <c r="E222" s="64"/>
      <c r="F222" s="231"/>
      <c r="G222" s="231"/>
      <c r="H222" s="231"/>
      <c r="I222" s="231"/>
      <c r="J222" s="231"/>
      <c r="K222" s="231"/>
      <c r="L222" s="231"/>
      <c r="M222" s="231"/>
      <c r="N222" s="231"/>
      <c r="O222" s="231"/>
      <c r="P222" s="231"/>
      <c r="Q222" s="231"/>
      <c r="R222" s="231"/>
      <c r="S222" s="232"/>
      <c r="T222" s="5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</row>
    <row r="223" spans="1:32" ht="13.5" thickBot="1" x14ac:dyDescent="0.25">
      <c r="A223" s="34"/>
      <c r="C223" s="66"/>
      <c r="D223" s="249"/>
      <c r="E223" s="249"/>
      <c r="F223" s="249"/>
      <c r="G223" s="249"/>
      <c r="H223" s="249"/>
      <c r="I223" s="249"/>
      <c r="J223" s="249"/>
      <c r="K223" s="249"/>
      <c r="L223" s="249"/>
      <c r="M223" s="249"/>
      <c r="N223" s="249"/>
      <c r="O223" s="249"/>
      <c r="P223" s="249"/>
      <c r="Q223" s="249"/>
      <c r="R223" s="249"/>
      <c r="S223" s="65"/>
      <c r="T223" s="5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</row>
    <row r="224" spans="1:32" ht="15.75" thickBot="1" x14ac:dyDescent="0.25">
      <c r="A224" s="34"/>
      <c r="C224" s="66"/>
      <c r="D224" s="312" t="s">
        <v>21</v>
      </c>
      <c r="E224" s="299"/>
      <c r="F224" s="299"/>
      <c r="G224" s="299"/>
      <c r="H224" s="299"/>
      <c r="I224" s="299"/>
      <c r="J224" s="299"/>
      <c r="K224" s="300"/>
      <c r="L224" s="300"/>
      <c r="M224" s="301" t="str">
        <f t="shared" ref="M224:R224" si="23">M403</f>
        <v>Dec 31, 2013</v>
      </c>
      <c r="N224" s="301" t="str">
        <f t="shared" si="23"/>
        <v>Dec 31, 2014</v>
      </c>
      <c r="O224" s="301" t="str">
        <f t="shared" si="23"/>
        <v>Dec 31, 2015</v>
      </c>
      <c r="P224" s="301" t="str">
        <f t="shared" si="23"/>
        <v>Dec 31, 2016</v>
      </c>
      <c r="Q224" s="301" t="str">
        <f t="shared" si="23"/>
        <v>Dec 31, 2017</v>
      </c>
      <c r="R224" s="302" t="str">
        <f t="shared" si="23"/>
        <v>Dec 31, 2018</v>
      </c>
      <c r="S224" s="65"/>
      <c r="T224" s="5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</row>
    <row r="225" spans="1:32" x14ac:dyDescent="0.2">
      <c r="A225" s="34"/>
      <c r="C225" s="66"/>
      <c r="D225" s="249"/>
      <c r="E225" s="249"/>
      <c r="F225" s="249"/>
      <c r="G225" s="249"/>
      <c r="H225" s="249"/>
      <c r="I225" s="249"/>
      <c r="J225" s="249"/>
      <c r="K225" s="249"/>
      <c r="L225" s="249"/>
      <c r="M225" s="249"/>
      <c r="N225" s="249"/>
      <c r="O225" s="249"/>
      <c r="P225" s="249"/>
      <c r="Q225" s="249"/>
      <c r="R225" s="249"/>
      <c r="S225" s="65"/>
      <c r="T225" s="5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</row>
    <row r="226" spans="1:32" x14ac:dyDescent="0.2">
      <c r="A226" s="34"/>
      <c r="C226" s="66"/>
      <c r="D226" s="228" t="s">
        <v>91</v>
      </c>
      <c r="E226" s="249"/>
      <c r="F226" s="249"/>
      <c r="G226" s="249"/>
      <c r="H226" s="249"/>
      <c r="I226" s="249"/>
      <c r="J226" s="249"/>
      <c r="K226" s="285"/>
      <c r="L226" s="285"/>
      <c r="M226" s="285"/>
      <c r="N226" s="285"/>
      <c r="O226" s="285"/>
      <c r="P226" s="285"/>
      <c r="Q226" s="285"/>
      <c r="R226" s="285"/>
      <c r="S226" s="65"/>
      <c r="T226" s="5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</row>
    <row r="227" spans="1:32" ht="13.5" thickBot="1" x14ac:dyDescent="0.25">
      <c r="A227" s="34"/>
      <c r="C227" s="66"/>
      <c r="D227" s="228"/>
      <c r="E227" s="249" t="str">
        <f>E235</f>
        <v>Other Revenue 1</v>
      </c>
      <c r="F227" s="249"/>
      <c r="G227" s="249"/>
      <c r="H227" s="249"/>
      <c r="I227" s="249"/>
      <c r="J227" s="249"/>
      <c r="K227" s="276"/>
      <c r="L227" s="276"/>
      <c r="M227" s="313" t="str">
        <f>IF(ISERROR((Step1_Historical!M71-Step1_Historical!L71)/Step1_Historical!L71),"NA",((Step1_Historical!M71-Step1_Historical!L71)/Step1_Historical!L71))</f>
        <v>NA</v>
      </c>
      <c r="N227" s="245">
        <f>Step2A_Scenario1!N227</f>
        <v>0</v>
      </c>
      <c r="O227" s="245">
        <f>Step2A_Scenario1!O227</f>
        <v>0</v>
      </c>
      <c r="P227" s="246">
        <f>Step2A_Scenario1!P227</f>
        <v>0</v>
      </c>
      <c r="Q227" s="247">
        <f t="shared" ref="Q227:R231" si="24">P227</f>
        <v>0</v>
      </c>
      <c r="R227" s="247">
        <f t="shared" si="24"/>
        <v>0</v>
      </c>
      <c r="S227" s="65"/>
      <c r="T227" s="5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</row>
    <row r="228" spans="1:32" ht="13.5" thickBot="1" x14ac:dyDescent="0.25">
      <c r="A228" s="34"/>
      <c r="C228" s="66"/>
      <c r="D228" s="228"/>
      <c r="E228" s="249" t="str">
        <f>E236</f>
        <v>Other Revenue 2</v>
      </c>
      <c r="F228" s="249"/>
      <c r="G228" s="249"/>
      <c r="H228" s="249"/>
      <c r="I228" s="249"/>
      <c r="J228" s="249"/>
      <c r="K228" s="276"/>
      <c r="L228" s="276"/>
      <c r="M228" s="313" t="str">
        <f>IF(ISERROR((Step1_Historical!M72-Step1_Historical!L72)/Step1_Historical!L72),"NA",((Step1_Historical!M72-Step1_Historical!L72)/Step1_Historical!L72))</f>
        <v>NA</v>
      </c>
      <c r="N228" s="245">
        <f>Step2A_Scenario1!N228</f>
        <v>0</v>
      </c>
      <c r="O228" s="245">
        <f>Step2A_Scenario1!O228</f>
        <v>0</v>
      </c>
      <c r="P228" s="246">
        <f>Step2A_Scenario1!P228</f>
        <v>0</v>
      </c>
      <c r="Q228" s="247">
        <f t="shared" si="24"/>
        <v>0</v>
      </c>
      <c r="R228" s="247">
        <f t="shared" si="24"/>
        <v>0</v>
      </c>
      <c r="S228" s="65"/>
      <c r="T228" s="5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</row>
    <row r="229" spans="1:32" ht="13.5" thickBot="1" x14ac:dyDescent="0.25">
      <c r="A229" s="34"/>
      <c r="C229" s="66"/>
      <c r="D229" s="228"/>
      <c r="E229" s="249" t="str">
        <f>E237</f>
        <v>Other Revenue 3</v>
      </c>
      <c r="F229" s="249"/>
      <c r="G229" s="249"/>
      <c r="H229" s="249"/>
      <c r="I229" s="249"/>
      <c r="J229" s="249"/>
      <c r="K229" s="276"/>
      <c r="L229" s="276"/>
      <c r="M229" s="313" t="str">
        <f>IF(ISERROR((Step1_Historical!M73-Step1_Historical!L73)/Step1_Historical!L73),"NA",((Step1_Historical!M73-Step1_Historical!L73)/Step1_Historical!L73))</f>
        <v>NA</v>
      </c>
      <c r="N229" s="245">
        <f>Step2A_Scenario1!N229</f>
        <v>0</v>
      </c>
      <c r="O229" s="245">
        <f>Step2A_Scenario1!O229</f>
        <v>0</v>
      </c>
      <c r="P229" s="246">
        <f>Step2A_Scenario1!P229</f>
        <v>0</v>
      </c>
      <c r="Q229" s="247">
        <f t="shared" si="24"/>
        <v>0</v>
      </c>
      <c r="R229" s="247">
        <f t="shared" si="24"/>
        <v>0</v>
      </c>
      <c r="S229" s="65"/>
      <c r="T229" s="5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</row>
    <row r="230" spans="1:32" ht="13.5" thickBot="1" x14ac:dyDescent="0.25">
      <c r="A230" s="34"/>
      <c r="C230" s="66"/>
      <c r="D230" s="228"/>
      <c r="E230" s="249" t="str">
        <f>E238</f>
        <v>Other Revenue 4</v>
      </c>
      <c r="F230" s="249"/>
      <c r="G230" s="249"/>
      <c r="H230" s="249"/>
      <c r="I230" s="249"/>
      <c r="J230" s="249"/>
      <c r="K230" s="276"/>
      <c r="L230" s="276"/>
      <c r="M230" s="313" t="str">
        <f>IF(ISERROR((Step1_Historical!M74-Step1_Historical!L74)/Step1_Historical!L74),"NA",((Step1_Historical!M74-Step1_Historical!L74)/Step1_Historical!L74))</f>
        <v>NA</v>
      </c>
      <c r="N230" s="245">
        <f>Step2A_Scenario1!N230</f>
        <v>0</v>
      </c>
      <c r="O230" s="245">
        <f>Step2A_Scenario1!O230</f>
        <v>0</v>
      </c>
      <c r="P230" s="246">
        <f>Step2A_Scenario1!P230</f>
        <v>0</v>
      </c>
      <c r="Q230" s="247">
        <f t="shared" si="24"/>
        <v>0</v>
      </c>
      <c r="R230" s="247">
        <f t="shared" si="24"/>
        <v>0</v>
      </c>
      <c r="S230" s="65"/>
      <c r="T230" s="5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</row>
    <row r="231" spans="1:32" ht="13.5" thickBot="1" x14ac:dyDescent="0.25">
      <c r="A231" s="34"/>
      <c r="C231" s="66"/>
      <c r="D231" s="228"/>
      <c r="E231" s="249" t="str">
        <f>E239</f>
        <v>Other Revenue 5</v>
      </c>
      <c r="F231" s="249"/>
      <c r="G231" s="249"/>
      <c r="H231" s="249"/>
      <c r="I231" s="249"/>
      <c r="J231" s="249"/>
      <c r="K231" s="276"/>
      <c r="L231" s="276"/>
      <c r="M231" s="313" t="str">
        <f>IF(ISERROR((Step1_Historical!M75-Step1_Historical!L75)/Step1_Historical!L75),"NA",((Step1_Historical!M75-Step1_Historical!L75)/Step1_Historical!L75))</f>
        <v>NA</v>
      </c>
      <c r="N231" s="245">
        <f>Step2A_Scenario1!N231</f>
        <v>0</v>
      </c>
      <c r="O231" s="245">
        <f>Step2A_Scenario1!O231</f>
        <v>0</v>
      </c>
      <c r="P231" s="246">
        <f>Step2A_Scenario1!P231</f>
        <v>0</v>
      </c>
      <c r="Q231" s="247">
        <f t="shared" si="24"/>
        <v>0</v>
      </c>
      <c r="R231" s="247">
        <f t="shared" si="24"/>
        <v>0</v>
      </c>
      <c r="S231" s="65"/>
      <c r="T231" s="5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</row>
    <row r="232" spans="1:32" x14ac:dyDescent="0.2">
      <c r="A232" s="34"/>
      <c r="C232" s="66"/>
      <c r="D232" s="228" t="s">
        <v>92</v>
      </c>
      <c r="E232" s="249"/>
      <c r="F232" s="249"/>
      <c r="G232" s="249"/>
      <c r="H232" s="249"/>
      <c r="I232" s="249"/>
      <c r="J232" s="249"/>
      <c r="K232" s="276"/>
      <c r="L232" s="276"/>
      <c r="M232" s="314" t="str">
        <f>IF(ISERROR((SUM(Step1_Historical!M71:M75)-SUM(Step1_Historical!L71:L75))/SUM(Step1_Historical!L71:L75)),"NA",(SUM(Step1_Historical!M71:M75)-SUM(Step1_Historical!L71:L75))/SUM(Step1_Historical!L71:L75))</f>
        <v>NA</v>
      </c>
      <c r="N232" s="315" t="e">
        <f>(N240-M240)/M240</f>
        <v>#DIV/0!</v>
      </c>
      <c r="O232" s="315" t="e">
        <f>(O240-N240)/N240</f>
        <v>#DIV/0!</v>
      </c>
      <c r="P232" s="315" t="e">
        <f>(P240-O240)/O240</f>
        <v>#DIV/0!</v>
      </c>
      <c r="Q232" s="315" t="e">
        <f>(Q240-P240)/P240</f>
        <v>#DIV/0!</v>
      </c>
      <c r="R232" s="316" t="e">
        <f>(R240-Q240)/Q240</f>
        <v>#DIV/0!</v>
      </c>
      <c r="S232" s="65"/>
      <c r="T232" s="5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</row>
    <row r="233" spans="1:32" x14ac:dyDescent="0.2">
      <c r="A233" s="34"/>
      <c r="C233" s="66"/>
      <c r="D233" s="249"/>
      <c r="E233" s="249"/>
      <c r="F233" s="249"/>
      <c r="G233" s="249"/>
      <c r="H233" s="249"/>
      <c r="I233" s="249"/>
      <c r="J233" s="249"/>
      <c r="K233" s="249"/>
      <c r="L233" s="249"/>
      <c r="M233" s="249"/>
      <c r="N233" s="249"/>
      <c r="O233" s="249"/>
      <c r="P233" s="249"/>
      <c r="Q233" s="249"/>
      <c r="R233" s="249"/>
      <c r="S233" s="65"/>
      <c r="T233" s="5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</row>
    <row r="234" spans="1:32" x14ac:dyDescent="0.2">
      <c r="A234" s="34"/>
      <c r="C234" s="66"/>
      <c r="D234" s="228" t="s">
        <v>93</v>
      </c>
      <c r="E234" s="249"/>
      <c r="F234" s="249"/>
      <c r="G234" s="249"/>
      <c r="H234" s="249"/>
      <c r="I234" s="249"/>
      <c r="J234" s="249"/>
      <c r="K234" s="285"/>
      <c r="L234" s="285"/>
      <c r="M234" s="285"/>
      <c r="N234" s="285"/>
      <c r="O234" s="285"/>
      <c r="P234" s="285"/>
      <c r="Q234" s="285"/>
      <c r="R234" s="285"/>
      <c r="S234" s="65"/>
      <c r="T234" s="5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</row>
    <row r="235" spans="1:32" ht="13.5" thickBot="1" x14ac:dyDescent="0.25">
      <c r="A235" s="34"/>
      <c r="C235" s="66"/>
      <c r="D235" s="228"/>
      <c r="E235" s="249" t="str">
        <f>Step1_Historical!E71</f>
        <v>Other Revenue 1</v>
      </c>
      <c r="F235" s="249"/>
      <c r="G235" s="249"/>
      <c r="H235" s="249"/>
      <c r="I235" s="249"/>
      <c r="J235" s="249"/>
      <c r="K235" s="276"/>
      <c r="L235" s="276"/>
      <c r="M235" s="307">
        <f>Step1_Historical!M71</f>
        <v>0</v>
      </c>
      <c r="N235" s="282">
        <f t="shared" ref="N235:R237" si="25">M235*(1+N227)</f>
        <v>0</v>
      </c>
      <c r="O235" s="282">
        <f t="shared" si="25"/>
        <v>0</v>
      </c>
      <c r="P235" s="282">
        <f t="shared" si="25"/>
        <v>0</v>
      </c>
      <c r="Q235" s="282">
        <f t="shared" si="25"/>
        <v>0</v>
      </c>
      <c r="R235" s="283">
        <f t="shared" si="25"/>
        <v>0</v>
      </c>
      <c r="S235" s="65"/>
      <c r="T235" s="5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</row>
    <row r="236" spans="1:32" ht="13.5" thickBot="1" x14ac:dyDescent="0.25">
      <c r="A236" s="34"/>
      <c r="C236" s="66"/>
      <c r="D236" s="228"/>
      <c r="E236" s="249" t="str">
        <f>Step1_Historical!E72</f>
        <v>Other Revenue 2</v>
      </c>
      <c r="F236" s="249"/>
      <c r="G236" s="249"/>
      <c r="H236" s="249"/>
      <c r="I236" s="249"/>
      <c r="J236" s="249"/>
      <c r="K236" s="276"/>
      <c r="L236" s="276"/>
      <c r="M236" s="307">
        <f>Step1_Historical!M72</f>
        <v>0</v>
      </c>
      <c r="N236" s="282">
        <f t="shared" si="25"/>
        <v>0</v>
      </c>
      <c r="O236" s="282">
        <f t="shared" si="25"/>
        <v>0</v>
      </c>
      <c r="P236" s="282">
        <f t="shared" si="25"/>
        <v>0</v>
      </c>
      <c r="Q236" s="282">
        <f t="shared" si="25"/>
        <v>0</v>
      </c>
      <c r="R236" s="283">
        <f t="shared" si="25"/>
        <v>0</v>
      </c>
      <c r="S236" s="65"/>
      <c r="T236" s="5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</row>
    <row r="237" spans="1:32" ht="13.5" thickBot="1" x14ac:dyDescent="0.25">
      <c r="A237" s="34"/>
      <c r="C237" s="66"/>
      <c r="D237" s="228"/>
      <c r="E237" s="249" t="str">
        <f>Step1_Historical!E73</f>
        <v>Other Revenue 3</v>
      </c>
      <c r="F237" s="249"/>
      <c r="G237" s="249"/>
      <c r="H237" s="249"/>
      <c r="I237" s="249"/>
      <c r="J237" s="249"/>
      <c r="K237" s="276"/>
      <c r="L237" s="276"/>
      <c r="M237" s="307">
        <f>Step1_Historical!M73</f>
        <v>0</v>
      </c>
      <c r="N237" s="282">
        <f t="shared" si="25"/>
        <v>0</v>
      </c>
      <c r="O237" s="282">
        <f t="shared" si="25"/>
        <v>0</v>
      </c>
      <c r="P237" s="282">
        <f t="shared" si="25"/>
        <v>0</v>
      </c>
      <c r="Q237" s="282">
        <f t="shared" si="25"/>
        <v>0</v>
      </c>
      <c r="R237" s="283">
        <f t="shared" si="25"/>
        <v>0</v>
      </c>
      <c r="S237" s="65"/>
      <c r="T237" s="5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</row>
    <row r="238" spans="1:32" ht="13.5" thickBot="1" x14ac:dyDescent="0.25">
      <c r="A238" s="34"/>
      <c r="C238" s="66"/>
      <c r="D238" s="228"/>
      <c r="E238" s="249" t="str">
        <f>Step1_Historical!E74</f>
        <v>Other Revenue 4</v>
      </c>
      <c r="F238" s="249"/>
      <c r="G238" s="249"/>
      <c r="H238" s="249"/>
      <c r="I238" s="249"/>
      <c r="J238" s="249"/>
      <c r="K238" s="276"/>
      <c r="L238" s="276"/>
      <c r="M238" s="307">
        <f>Step1_Historical!M74</f>
        <v>0</v>
      </c>
      <c r="N238" s="282">
        <f t="shared" ref="N238:R239" si="26">M238*(1+N230)</f>
        <v>0</v>
      </c>
      <c r="O238" s="282">
        <f t="shared" si="26"/>
        <v>0</v>
      </c>
      <c r="P238" s="282">
        <f t="shared" si="26"/>
        <v>0</v>
      </c>
      <c r="Q238" s="282">
        <f t="shared" si="26"/>
        <v>0</v>
      </c>
      <c r="R238" s="283">
        <f t="shared" si="26"/>
        <v>0</v>
      </c>
      <c r="S238" s="65"/>
      <c r="T238" s="5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</row>
    <row r="239" spans="1:32" ht="13.5" thickBot="1" x14ac:dyDescent="0.25">
      <c r="A239" s="34"/>
      <c r="C239" s="66"/>
      <c r="D239" s="228"/>
      <c r="E239" s="249" t="str">
        <f>Step1_Historical!E75</f>
        <v>Other Revenue 5</v>
      </c>
      <c r="F239" s="249"/>
      <c r="G239" s="249"/>
      <c r="H239" s="249"/>
      <c r="I239" s="249"/>
      <c r="J239" s="249"/>
      <c r="K239" s="276"/>
      <c r="L239" s="276"/>
      <c r="M239" s="307">
        <f>Step1_Historical!M75</f>
        <v>0</v>
      </c>
      <c r="N239" s="282">
        <f t="shared" si="26"/>
        <v>0</v>
      </c>
      <c r="O239" s="282">
        <f t="shared" si="26"/>
        <v>0</v>
      </c>
      <c r="P239" s="282">
        <f t="shared" si="26"/>
        <v>0</v>
      </c>
      <c r="Q239" s="282">
        <f t="shared" si="26"/>
        <v>0</v>
      </c>
      <c r="R239" s="283">
        <f t="shared" si="26"/>
        <v>0</v>
      </c>
      <c r="S239" s="65"/>
      <c r="T239" s="5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</row>
    <row r="240" spans="1:32" x14ac:dyDescent="0.2">
      <c r="A240" s="34"/>
      <c r="C240" s="66"/>
      <c r="D240" s="228" t="s">
        <v>92</v>
      </c>
      <c r="E240" s="249"/>
      <c r="F240" s="249"/>
      <c r="G240" s="249"/>
      <c r="H240" s="249"/>
      <c r="I240" s="249"/>
      <c r="J240" s="249"/>
      <c r="K240" s="308"/>
      <c r="L240" s="308"/>
      <c r="M240" s="309">
        <f t="shared" ref="M240:R240" si="27">SUM(M235:M239)</f>
        <v>0</v>
      </c>
      <c r="N240" s="310">
        <f t="shared" si="27"/>
        <v>0</v>
      </c>
      <c r="O240" s="310">
        <f t="shared" si="27"/>
        <v>0</v>
      </c>
      <c r="P240" s="310">
        <f t="shared" si="27"/>
        <v>0</v>
      </c>
      <c r="Q240" s="310">
        <f t="shared" si="27"/>
        <v>0</v>
      </c>
      <c r="R240" s="311">
        <f t="shared" si="27"/>
        <v>0</v>
      </c>
      <c r="S240" s="65"/>
      <c r="T240" s="5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</row>
    <row r="241" spans="1:32" x14ac:dyDescent="0.2">
      <c r="A241" s="34"/>
      <c r="C241" s="66"/>
      <c r="D241" s="228"/>
      <c r="E241" s="249"/>
      <c r="F241" s="249"/>
      <c r="G241" s="249"/>
      <c r="H241" s="249"/>
      <c r="I241" s="249"/>
      <c r="J241" s="249"/>
      <c r="K241" s="308"/>
      <c r="L241" s="308"/>
      <c r="M241" s="296"/>
      <c r="N241" s="296"/>
      <c r="O241" s="296"/>
      <c r="P241" s="296"/>
      <c r="Q241" s="296"/>
      <c r="R241" s="296"/>
      <c r="S241" s="65"/>
      <c r="T241" s="5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</row>
    <row r="242" spans="1:32" x14ac:dyDescent="0.2">
      <c r="A242" s="34"/>
      <c r="C242" s="66"/>
      <c r="D242" s="228" t="s">
        <v>25</v>
      </c>
      <c r="E242" s="249"/>
      <c r="F242" s="249"/>
      <c r="G242" s="249"/>
      <c r="H242" s="249"/>
      <c r="I242" s="249"/>
      <c r="J242" s="249"/>
      <c r="K242" s="308"/>
      <c r="L242" s="308"/>
      <c r="M242" s="296"/>
      <c r="N242" s="296"/>
      <c r="O242" s="296"/>
      <c r="P242" s="296"/>
      <c r="Q242" s="296"/>
      <c r="R242" s="296"/>
      <c r="S242" s="65"/>
      <c r="T242" s="5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</row>
    <row r="243" spans="1:32" ht="13.5" thickBot="1" x14ac:dyDescent="0.25">
      <c r="A243" s="34"/>
      <c r="C243" s="66"/>
      <c r="D243" s="228"/>
      <c r="E243" s="249" t="s">
        <v>172</v>
      </c>
      <c r="F243" s="249"/>
      <c r="G243" s="249"/>
      <c r="H243" s="249"/>
      <c r="I243" s="249"/>
      <c r="J243" s="249"/>
      <c r="K243" s="308"/>
      <c r="L243" s="308"/>
      <c r="M243" s="307">
        <f t="shared" ref="M243:R243" si="28">M408</f>
        <v>0</v>
      </c>
      <c r="N243" s="282">
        <f t="shared" si="28"/>
        <v>0</v>
      </c>
      <c r="O243" s="282">
        <f t="shared" si="28"/>
        <v>0</v>
      </c>
      <c r="P243" s="282">
        <f t="shared" si="28"/>
        <v>0</v>
      </c>
      <c r="Q243" s="282">
        <f t="shared" si="28"/>
        <v>0</v>
      </c>
      <c r="R243" s="283">
        <f t="shared" si="28"/>
        <v>0</v>
      </c>
      <c r="S243" s="65"/>
      <c r="T243" s="5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</row>
    <row r="244" spans="1:32" ht="13.5" thickBot="1" x14ac:dyDescent="0.25">
      <c r="A244" s="34"/>
      <c r="C244" s="66"/>
      <c r="D244" s="228"/>
      <c r="E244" s="249" t="s">
        <v>167</v>
      </c>
      <c r="F244" s="249"/>
      <c r="G244" s="249"/>
      <c r="H244" s="249"/>
      <c r="I244" s="249"/>
      <c r="J244" s="249"/>
      <c r="K244" s="308"/>
      <c r="L244" s="308"/>
      <c r="M244" s="307">
        <f t="shared" ref="M244:R244" si="29">M417</f>
        <v>0</v>
      </c>
      <c r="N244" s="282">
        <f t="shared" si="29"/>
        <v>0</v>
      </c>
      <c r="O244" s="282">
        <f t="shared" si="29"/>
        <v>0</v>
      </c>
      <c r="P244" s="282">
        <f t="shared" si="29"/>
        <v>0</v>
      </c>
      <c r="Q244" s="282">
        <f t="shared" si="29"/>
        <v>0</v>
      </c>
      <c r="R244" s="283">
        <f t="shared" si="29"/>
        <v>0</v>
      </c>
      <c r="S244" s="65"/>
      <c r="T244" s="5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</row>
    <row r="245" spans="1:32" ht="13.5" thickBot="1" x14ac:dyDescent="0.25">
      <c r="A245" s="34"/>
      <c r="C245" s="66"/>
      <c r="D245" s="228"/>
      <c r="E245" s="249" t="s">
        <v>166</v>
      </c>
      <c r="F245" s="249"/>
      <c r="G245" s="249"/>
      <c r="H245" s="249"/>
      <c r="I245" s="249"/>
      <c r="J245" s="249"/>
      <c r="K245" s="308"/>
      <c r="L245" s="308"/>
      <c r="M245" s="307">
        <f t="shared" ref="M245:R245" si="30">M240</f>
        <v>0</v>
      </c>
      <c r="N245" s="282">
        <f t="shared" si="30"/>
        <v>0</v>
      </c>
      <c r="O245" s="282">
        <f t="shared" si="30"/>
        <v>0</v>
      </c>
      <c r="P245" s="282">
        <f t="shared" si="30"/>
        <v>0</v>
      </c>
      <c r="Q245" s="282">
        <f t="shared" si="30"/>
        <v>0</v>
      </c>
      <c r="R245" s="283">
        <f t="shared" si="30"/>
        <v>0</v>
      </c>
      <c r="S245" s="65"/>
      <c r="T245" s="5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</row>
    <row r="246" spans="1:32" ht="13.5" thickBot="1" x14ac:dyDescent="0.25">
      <c r="A246" s="34"/>
      <c r="C246" s="66"/>
      <c r="D246" s="228" t="s">
        <v>25</v>
      </c>
      <c r="E246" s="249"/>
      <c r="F246" s="249"/>
      <c r="G246" s="249"/>
      <c r="H246" s="249"/>
      <c r="I246" s="249"/>
      <c r="J246" s="249"/>
      <c r="K246" s="308"/>
      <c r="L246" s="308"/>
      <c r="M246" s="309">
        <f t="shared" ref="M246:R246" si="31">SUM(M243:M245)</f>
        <v>0</v>
      </c>
      <c r="N246" s="310">
        <f t="shared" si="31"/>
        <v>0</v>
      </c>
      <c r="O246" s="310">
        <f t="shared" si="31"/>
        <v>0</v>
      </c>
      <c r="P246" s="310">
        <f t="shared" si="31"/>
        <v>0</v>
      </c>
      <c r="Q246" s="310">
        <f t="shared" si="31"/>
        <v>0</v>
      </c>
      <c r="R246" s="311">
        <f t="shared" si="31"/>
        <v>0</v>
      </c>
      <c r="S246" s="65"/>
      <c r="T246" s="5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</row>
    <row r="247" spans="1:32" x14ac:dyDescent="0.2">
      <c r="A247" s="34"/>
      <c r="C247" s="66"/>
      <c r="D247" s="228"/>
      <c r="E247" s="235" t="s">
        <v>71</v>
      </c>
      <c r="F247" s="249"/>
      <c r="G247" s="249"/>
      <c r="H247" s="249"/>
      <c r="I247" s="249"/>
      <c r="J247" s="249"/>
      <c r="K247" s="308"/>
      <c r="L247" s="308"/>
      <c r="M247" s="321" t="s">
        <v>35</v>
      </c>
      <c r="N247" s="322" t="e">
        <f>(N246-M246)/M246</f>
        <v>#DIV/0!</v>
      </c>
      <c r="O247" s="322" t="e">
        <f>(O246-N246)/N246</f>
        <v>#DIV/0!</v>
      </c>
      <c r="P247" s="323" t="e">
        <f>(P246-O246)/O246</f>
        <v>#DIV/0!</v>
      </c>
      <c r="Q247" s="323" t="e">
        <f>(Q246-P246)/P246</f>
        <v>#DIV/0!</v>
      </c>
      <c r="R247" s="323" t="e">
        <f>(R246-Q246)/Q246</f>
        <v>#DIV/0!</v>
      </c>
      <c r="S247" s="65"/>
      <c r="T247" s="5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</row>
    <row r="248" spans="1:32" ht="13.5" thickBot="1" x14ac:dyDescent="0.25">
      <c r="A248" s="34"/>
      <c r="C248" s="67"/>
      <c r="D248" s="236"/>
      <c r="E248" s="236"/>
      <c r="F248" s="236"/>
      <c r="G248" s="236"/>
      <c r="H248" s="236"/>
      <c r="I248" s="236"/>
      <c r="J248" s="236"/>
      <c r="K248" s="236"/>
      <c r="L248" s="236"/>
      <c r="M248" s="236"/>
      <c r="N248" s="236"/>
      <c r="O248" s="236"/>
      <c r="P248" s="236"/>
      <c r="Q248" s="236"/>
      <c r="R248" s="236"/>
      <c r="S248" s="237"/>
      <c r="T248" s="5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</row>
    <row r="249" spans="1:32" ht="13.5" thickBot="1" x14ac:dyDescent="0.25">
      <c r="A249" s="34"/>
      <c r="T249" s="5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</row>
    <row r="250" spans="1:32" ht="15" x14ac:dyDescent="0.2">
      <c r="A250" s="34"/>
      <c r="C250" s="230"/>
      <c r="D250" s="64" t="str">
        <f>P7</f>
        <v>V. Operating Expenses</v>
      </c>
      <c r="E250" s="64"/>
      <c r="F250" s="231"/>
      <c r="G250" s="231"/>
      <c r="H250" s="231"/>
      <c r="I250" s="231"/>
      <c r="J250" s="231"/>
      <c r="K250" s="231"/>
      <c r="L250" s="231"/>
      <c r="M250" s="231"/>
      <c r="N250" s="231"/>
      <c r="O250" s="231"/>
      <c r="P250" s="231"/>
      <c r="Q250" s="231"/>
      <c r="R250" s="231"/>
      <c r="S250" s="232"/>
      <c r="T250" s="5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</row>
    <row r="251" spans="1:32" ht="13.5" thickBot="1" x14ac:dyDescent="0.25">
      <c r="A251" s="34"/>
      <c r="C251" s="66"/>
      <c r="D251" s="249"/>
      <c r="E251" s="249"/>
      <c r="F251" s="249"/>
      <c r="G251" s="249"/>
      <c r="H251" s="249"/>
      <c r="I251" s="249"/>
      <c r="J251" s="249"/>
      <c r="K251" s="249"/>
      <c r="L251" s="249"/>
      <c r="M251" s="250"/>
      <c r="N251" s="249"/>
      <c r="O251" s="249"/>
      <c r="P251" s="249"/>
      <c r="Q251" s="249"/>
      <c r="R251" s="249"/>
      <c r="S251" s="65"/>
      <c r="T251" s="5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</row>
    <row r="252" spans="1:32" ht="15.75" thickBot="1" x14ac:dyDescent="0.25">
      <c r="A252" s="34"/>
      <c r="C252" s="66"/>
      <c r="D252" s="312" t="s">
        <v>21</v>
      </c>
      <c r="E252" s="299"/>
      <c r="F252" s="299"/>
      <c r="G252" s="299"/>
      <c r="H252" s="299"/>
      <c r="I252" s="299"/>
      <c r="J252" s="299"/>
      <c r="K252" s="300"/>
      <c r="L252" s="300"/>
      <c r="M252" s="301" t="str">
        <f t="shared" ref="M252:R252" si="32">M224</f>
        <v>Dec 31, 2013</v>
      </c>
      <c r="N252" s="301" t="str">
        <f t="shared" si="32"/>
        <v>Dec 31, 2014</v>
      </c>
      <c r="O252" s="301" t="str">
        <f t="shared" si="32"/>
        <v>Dec 31, 2015</v>
      </c>
      <c r="P252" s="301" t="str">
        <f t="shared" si="32"/>
        <v>Dec 31, 2016</v>
      </c>
      <c r="Q252" s="301" t="str">
        <f t="shared" si="32"/>
        <v>Dec 31, 2017</v>
      </c>
      <c r="R252" s="302" t="str">
        <f t="shared" si="32"/>
        <v>Dec 31, 2018</v>
      </c>
      <c r="S252" s="65"/>
      <c r="T252" s="5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</row>
    <row r="253" spans="1:32" x14ac:dyDescent="0.2">
      <c r="A253" s="34"/>
      <c r="C253" s="66"/>
      <c r="D253" s="249"/>
      <c r="E253" s="249"/>
      <c r="F253" s="249"/>
      <c r="G253" s="249"/>
      <c r="H253" s="249"/>
      <c r="I253" s="249"/>
      <c r="J253" s="249"/>
      <c r="K253" s="249"/>
      <c r="L253" s="249"/>
      <c r="M253" s="249"/>
      <c r="N253" s="249"/>
      <c r="O253" s="249"/>
      <c r="P253" s="249"/>
      <c r="Q253" s="249"/>
      <c r="R253" s="249"/>
      <c r="S253" s="65"/>
      <c r="T253" s="5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</row>
    <row r="254" spans="1:32" x14ac:dyDescent="0.2">
      <c r="A254" s="34"/>
      <c r="C254" s="66"/>
      <c r="D254" s="228" t="s">
        <v>96</v>
      </c>
      <c r="E254" s="249"/>
      <c r="F254" s="249"/>
      <c r="G254" s="249"/>
      <c r="H254" s="249"/>
      <c r="I254" s="249"/>
      <c r="J254" s="249"/>
      <c r="K254" s="285"/>
      <c r="L254" s="285"/>
      <c r="M254" s="285"/>
      <c r="N254" s="285"/>
      <c r="O254" s="285"/>
      <c r="P254" s="285"/>
      <c r="Q254" s="285"/>
      <c r="R254" s="285"/>
      <c r="S254" s="65"/>
      <c r="T254" s="5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</row>
    <row r="255" spans="1:32" ht="13.5" thickBot="1" x14ac:dyDescent="0.25">
      <c r="A255" s="34"/>
      <c r="C255" s="66"/>
      <c r="D255" s="228"/>
      <c r="E255" s="249" t="str">
        <f>E268</f>
        <v>Personnel Expense 1</v>
      </c>
      <c r="F255" s="249"/>
      <c r="G255" s="249"/>
      <c r="H255" s="249"/>
      <c r="I255" s="249"/>
      <c r="J255" s="249"/>
      <c r="K255" s="276"/>
      <c r="L255" s="276"/>
      <c r="M255" s="313" t="str">
        <f>IF(ISERROR((Step1_Historical!M79-Step1_Historical!L79)/Step1_Historical!L79),"NA",((Step1_Historical!M79-Step1_Historical!L79)/Step1_Historical!L79))</f>
        <v>NA</v>
      </c>
      <c r="N255" s="245">
        <f>Step2A_Scenario1!N255</f>
        <v>0</v>
      </c>
      <c r="O255" s="245">
        <f>Step2A_Scenario1!O255</f>
        <v>0</v>
      </c>
      <c r="P255" s="245">
        <f>Step2A_Scenario1!P255</f>
        <v>0</v>
      </c>
      <c r="Q255" s="247">
        <f t="shared" ref="Q255:R264" si="33">P255</f>
        <v>0</v>
      </c>
      <c r="R255" s="247">
        <f t="shared" si="33"/>
        <v>0</v>
      </c>
      <c r="S255" s="65"/>
      <c r="T255" s="5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</row>
    <row r="256" spans="1:32" ht="13.5" thickBot="1" x14ac:dyDescent="0.25">
      <c r="A256" s="34"/>
      <c r="C256" s="66"/>
      <c r="D256" s="228"/>
      <c r="E256" s="249" t="str">
        <f t="shared" ref="E256:E264" si="34">E269</f>
        <v>Personnel Expense 2</v>
      </c>
      <c r="F256" s="249"/>
      <c r="G256" s="249"/>
      <c r="H256" s="249"/>
      <c r="I256" s="249"/>
      <c r="J256" s="249"/>
      <c r="K256" s="276"/>
      <c r="L256" s="276"/>
      <c r="M256" s="313" t="str">
        <f>IF(ISERROR((Step1_Historical!M80-Step1_Historical!L80)/Step1_Historical!L80),"NA",((Step1_Historical!M80-Step1_Historical!L80)/Step1_Historical!L80))</f>
        <v>NA</v>
      </c>
      <c r="N256" s="245">
        <f>Step2A_Scenario1!N256</f>
        <v>0</v>
      </c>
      <c r="O256" s="245">
        <f>Step2A_Scenario1!O256</f>
        <v>0</v>
      </c>
      <c r="P256" s="245">
        <f>Step2A_Scenario1!P256</f>
        <v>0</v>
      </c>
      <c r="Q256" s="247">
        <f t="shared" si="33"/>
        <v>0</v>
      </c>
      <c r="R256" s="247">
        <f t="shared" si="33"/>
        <v>0</v>
      </c>
      <c r="S256" s="65"/>
      <c r="T256" s="5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</row>
    <row r="257" spans="1:32" ht="13.5" thickBot="1" x14ac:dyDescent="0.25">
      <c r="A257" s="34"/>
      <c r="C257" s="66"/>
      <c r="D257" s="228"/>
      <c r="E257" s="249" t="str">
        <f t="shared" si="34"/>
        <v>Personnel Expense 3</v>
      </c>
      <c r="F257" s="249"/>
      <c r="G257" s="249"/>
      <c r="H257" s="249"/>
      <c r="I257" s="249"/>
      <c r="J257" s="249"/>
      <c r="K257" s="276"/>
      <c r="L257" s="276"/>
      <c r="M257" s="313" t="str">
        <f>IF(ISERROR((Step1_Historical!M81-Step1_Historical!L81)/Step1_Historical!L81),"NA",((Step1_Historical!M81-Step1_Historical!L81)/Step1_Historical!L81))</f>
        <v>NA</v>
      </c>
      <c r="N257" s="245">
        <f>Step2A_Scenario1!N257</f>
        <v>0</v>
      </c>
      <c r="O257" s="245">
        <f>Step2A_Scenario1!O257</f>
        <v>0</v>
      </c>
      <c r="P257" s="245">
        <f>Step2A_Scenario1!P257</f>
        <v>0</v>
      </c>
      <c r="Q257" s="247">
        <f t="shared" si="33"/>
        <v>0</v>
      </c>
      <c r="R257" s="247">
        <f t="shared" si="33"/>
        <v>0</v>
      </c>
      <c r="S257" s="65"/>
      <c r="T257" s="5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</row>
    <row r="258" spans="1:32" ht="13.5" thickBot="1" x14ac:dyDescent="0.25">
      <c r="A258" s="34"/>
      <c r="C258" s="66"/>
      <c r="D258" s="228"/>
      <c r="E258" s="249" t="str">
        <f t="shared" si="34"/>
        <v>Non-Personnel Expense 1</v>
      </c>
      <c r="F258" s="249"/>
      <c r="G258" s="249"/>
      <c r="H258" s="249"/>
      <c r="I258" s="249"/>
      <c r="J258" s="249"/>
      <c r="K258" s="276"/>
      <c r="L258" s="276"/>
      <c r="M258" s="313" t="str">
        <f>IF(ISERROR((Step1_Historical!M83-Step1_Historical!L83)/Step1_Historical!L83),"NA",((Step1_Historical!M83-Step1_Historical!L83)/Step1_Historical!L83))</f>
        <v>NA</v>
      </c>
      <c r="N258" s="245">
        <f>Step2A_Scenario1!N258</f>
        <v>0</v>
      </c>
      <c r="O258" s="245">
        <f>Step2A_Scenario1!O258</f>
        <v>0</v>
      </c>
      <c r="P258" s="245">
        <f>Step2A_Scenario1!P258</f>
        <v>0</v>
      </c>
      <c r="Q258" s="247">
        <f t="shared" si="33"/>
        <v>0</v>
      </c>
      <c r="R258" s="247">
        <f t="shared" si="33"/>
        <v>0</v>
      </c>
      <c r="S258" s="65"/>
      <c r="T258" s="5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</row>
    <row r="259" spans="1:32" ht="13.5" thickBot="1" x14ac:dyDescent="0.25">
      <c r="A259" s="34"/>
      <c r="C259" s="66"/>
      <c r="D259" s="228"/>
      <c r="E259" s="249" t="str">
        <f t="shared" si="34"/>
        <v>Non-Personnel Expense 2</v>
      </c>
      <c r="F259" s="249"/>
      <c r="G259" s="249"/>
      <c r="H259" s="249"/>
      <c r="I259" s="249"/>
      <c r="J259" s="249"/>
      <c r="K259" s="276"/>
      <c r="L259" s="276"/>
      <c r="M259" s="313" t="str">
        <f>IF(ISERROR((Step1_Historical!M84-Step1_Historical!L84)/Step1_Historical!L84),"NA",((Step1_Historical!M84-Step1_Historical!L84)/Step1_Historical!L84))</f>
        <v>NA</v>
      </c>
      <c r="N259" s="245">
        <f>Step2A_Scenario1!N259</f>
        <v>0</v>
      </c>
      <c r="O259" s="245">
        <f>Step2A_Scenario1!O259</f>
        <v>0</v>
      </c>
      <c r="P259" s="245">
        <f>Step2A_Scenario1!P259</f>
        <v>0</v>
      </c>
      <c r="Q259" s="247">
        <f t="shared" si="33"/>
        <v>0</v>
      </c>
      <c r="R259" s="247">
        <f t="shared" si="33"/>
        <v>0</v>
      </c>
      <c r="S259" s="65"/>
      <c r="T259" s="5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</row>
    <row r="260" spans="1:32" ht="13.5" thickBot="1" x14ac:dyDescent="0.25">
      <c r="A260" s="34"/>
      <c r="C260" s="66"/>
      <c r="D260" s="228"/>
      <c r="E260" s="249" t="str">
        <f t="shared" si="34"/>
        <v>Non-Personnel Expense 3</v>
      </c>
      <c r="F260" s="249"/>
      <c r="G260" s="249"/>
      <c r="H260" s="249"/>
      <c r="I260" s="249"/>
      <c r="J260" s="249"/>
      <c r="K260" s="276"/>
      <c r="L260" s="276"/>
      <c r="M260" s="313" t="str">
        <f>IF(ISERROR((Step1_Historical!M85-Step1_Historical!L85)/Step1_Historical!L85),"NA",((Step1_Historical!M85-Step1_Historical!L85)/Step1_Historical!L85))</f>
        <v>NA</v>
      </c>
      <c r="N260" s="245">
        <f>Step2A_Scenario1!N260</f>
        <v>0</v>
      </c>
      <c r="O260" s="245">
        <f>Step2A_Scenario1!O260</f>
        <v>0</v>
      </c>
      <c r="P260" s="245">
        <f>Step2A_Scenario1!P260</f>
        <v>0</v>
      </c>
      <c r="Q260" s="247">
        <f t="shared" si="33"/>
        <v>0</v>
      </c>
      <c r="R260" s="247">
        <f t="shared" si="33"/>
        <v>0</v>
      </c>
      <c r="S260" s="65"/>
      <c r="T260" s="5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</row>
    <row r="261" spans="1:32" ht="13.5" thickBot="1" x14ac:dyDescent="0.25">
      <c r="A261" s="34"/>
      <c r="C261" s="66"/>
      <c r="D261" s="228"/>
      <c r="E261" s="249" t="str">
        <f t="shared" si="34"/>
        <v>Non-Personnel Expense 4</v>
      </c>
      <c r="F261" s="249"/>
      <c r="G261" s="249"/>
      <c r="H261" s="249"/>
      <c r="I261" s="249"/>
      <c r="J261" s="249"/>
      <c r="K261" s="276"/>
      <c r="L261" s="276"/>
      <c r="M261" s="313" t="str">
        <f>IF(ISERROR((Step1_Historical!M86-Step1_Historical!L86)/Step1_Historical!L86),"NA",((Step1_Historical!M86-Step1_Historical!L86)/Step1_Historical!L86))</f>
        <v>NA</v>
      </c>
      <c r="N261" s="245">
        <f>Step2A_Scenario1!N261</f>
        <v>0</v>
      </c>
      <c r="O261" s="245">
        <f>Step2A_Scenario1!O261</f>
        <v>0</v>
      </c>
      <c r="P261" s="245">
        <f>Step2A_Scenario1!P261</f>
        <v>0</v>
      </c>
      <c r="Q261" s="247">
        <f t="shared" si="33"/>
        <v>0</v>
      </c>
      <c r="R261" s="247">
        <f t="shared" si="33"/>
        <v>0</v>
      </c>
      <c r="S261" s="65"/>
      <c r="T261" s="5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</row>
    <row r="262" spans="1:32" ht="13.5" thickBot="1" x14ac:dyDescent="0.25">
      <c r="A262" s="34"/>
      <c r="C262" s="66"/>
      <c r="D262" s="228"/>
      <c r="E262" s="249" t="str">
        <f t="shared" si="34"/>
        <v>Non-Personnel Expense 5</v>
      </c>
      <c r="F262" s="249"/>
      <c r="G262" s="249"/>
      <c r="H262" s="249"/>
      <c r="I262" s="249"/>
      <c r="J262" s="249"/>
      <c r="K262" s="276"/>
      <c r="L262" s="276"/>
      <c r="M262" s="313" t="str">
        <f>IF(ISERROR((Step1_Historical!M87-Step1_Historical!L87)/Step1_Historical!L87),"NA",((Step1_Historical!M87-Step1_Historical!L87)/Step1_Historical!L87))</f>
        <v>NA</v>
      </c>
      <c r="N262" s="245">
        <f>Step2A_Scenario1!N262</f>
        <v>0</v>
      </c>
      <c r="O262" s="245">
        <f>Step2A_Scenario1!O262</f>
        <v>0</v>
      </c>
      <c r="P262" s="245">
        <f>Step2A_Scenario1!P262</f>
        <v>0</v>
      </c>
      <c r="Q262" s="247">
        <f t="shared" si="33"/>
        <v>0</v>
      </c>
      <c r="R262" s="247">
        <f t="shared" si="33"/>
        <v>0</v>
      </c>
      <c r="S262" s="65"/>
      <c r="T262" s="5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</row>
    <row r="263" spans="1:32" ht="13.5" thickBot="1" x14ac:dyDescent="0.25">
      <c r="A263" s="34"/>
      <c r="C263" s="66"/>
      <c r="D263" s="228"/>
      <c r="E263" s="249" t="str">
        <f t="shared" si="34"/>
        <v>Non-Personnel Expense 6</v>
      </c>
      <c r="F263" s="249"/>
      <c r="G263" s="249"/>
      <c r="H263" s="249"/>
      <c r="I263" s="249"/>
      <c r="J263" s="249"/>
      <c r="K263" s="276"/>
      <c r="L263" s="276"/>
      <c r="M263" s="313" t="str">
        <f>IF(ISERROR((Step1_Historical!M88-Step1_Historical!L88)/Step1_Historical!L88),"NA",((Step1_Historical!M88-Step1_Historical!L88)/Step1_Historical!L88))</f>
        <v>NA</v>
      </c>
      <c r="N263" s="245">
        <f>Step2A_Scenario1!N263</f>
        <v>0</v>
      </c>
      <c r="O263" s="245">
        <f>Step2A_Scenario1!O263</f>
        <v>0</v>
      </c>
      <c r="P263" s="245">
        <f>Step2A_Scenario1!P263</f>
        <v>0</v>
      </c>
      <c r="Q263" s="247">
        <f t="shared" si="33"/>
        <v>0</v>
      </c>
      <c r="R263" s="247">
        <f t="shared" si="33"/>
        <v>0</v>
      </c>
      <c r="S263" s="65"/>
      <c r="T263" s="5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</row>
    <row r="264" spans="1:32" ht="13.5" thickBot="1" x14ac:dyDescent="0.25">
      <c r="A264" s="34"/>
      <c r="C264" s="66"/>
      <c r="D264" s="228"/>
      <c r="E264" s="249" t="str">
        <f t="shared" si="34"/>
        <v>Non-Personnel Expense 7</v>
      </c>
      <c r="F264" s="249"/>
      <c r="G264" s="249"/>
      <c r="H264" s="249"/>
      <c r="I264" s="249"/>
      <c r="J264" s="249"/>
      <c r="K264" s="276"/>
      <c r="L264" s="276"/>
      <c r="M264" s="313" t="str">
        <f>IF(ISERROR((Step1_Historical!M89-Step1_Historical!L89)/Step1_Historical!L89),"NA",((Step1_Historical!M89-Step1_Historical!L89)/Step1_Historical!L89))</f>
        <v>NA</v>
      </c>
      <c r="N264" s="245">
        <f>Step2A_Scenario1!N264</f>
        <v>0</v>
      </c>
      <c r="O264" s="245">
        <f>Step2A_Scenario1!O264</f>
        <v>0</v>
      </c>
      <c r="P264" s="245">
        <f>Step2A_Scenario1!P264</f>
        <v>0</v>
      </c>
      <c r="Q264" s="247">
        <f t="shared" si="33"/>
        <v>0</v>
      </c>
      <c r="R264" s="247">
        <f t="shared" si="33"/>
        <v>0</v>
      </c>
      <c r="S264" s="65"/>
      <c r="T264" s="5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</row>
    <row r="265" spans="1:32" x14ac:dyDescent="0.2">
      <c r="A265" s="34"/>
      <c r="C265" s="66"/>
      <c r="D265" s="228" t="s">
        <v>95</v>
      </c>
      <c r="E265" s="249"/>
      <c r="F265" s="249"/>
      <c r="G265" s="249"/>
      <c r="H265" s="249"/>
      <c r="I265" s="249"/>
      <c r="J265" s="249"/>
      <c r="K265" s="276"/>
      <c r="L265" s="276"/>
      <c r="M265" s="314" t="str">
        <f>IF(ISERROR((Step1_Historical!M91-Step1_Historical!L91)/Step1_Historical!L91),"NA",((Step1_Historical!M91-Step1_Historical!L91)/Step1_Historical!L91))</f>
        <v>NA</v>
      </c>
      <c r="N265" s="315" t="e">
        <f>(N278-M278)/M278</f>
        <v>#DIV/0!</v>
      </c>
      <c r="O265" s="315" t="e">
        <f>(O278-N278)/N278</f>
        <v>#DIV/0!</v>
      </c>
      <c r="P265" s="316" t="e">
        <f>(P278-O278)/O278</f>
        <v>#DIV/0!</v>
      </c>
      <c r="Q265" s="316" t="e">
        <f>(Q278-P278)/P278</f>
        <v>#DIV/0!</v>
      </c>
      <c r="R265" s="316" t="e">
        <f>(R278-Q278)/Q278</f>
        <v>#DIV/0!</v>
      </c>
      <c r="S265" s="65"/>
      <c r="T265" s="5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</row>
    <row r="266" spans="1:32" x14ac:dyDescent="0.2">
      <c r="A266" s="34"/>
      <c r="C266" s="66"/>
      <c r="D266" s="249"/>
      <c r="E266" s="249"/>
      <c r="F266" s="249"/>
      <c r="G266" s="249"/>
      <c r="H266" s="249"/>
      <c r="I266" s="249"/>
      <c r="J266" s="249"/>
      <c r="K266" s="249"/>
      <c r="L266" s="249"/>
      <c r="M266" s="249"/>
      <c r="N266" s="249"/>
      <c r="O266" s="249"/>
      <c r="P266" s="249"/>
      <c r="Q266" s="249"/>
      <c r="R266" s="249"/>
      <c r="S266" s="65"/>
      <c r="T266" s="5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</row>
    <row r="267" spans="1:32" x14ac:dyDescent="0.2">
      <c r="A267" s="34"/>
      <c r="C267" s="66"/>
      <c r="D267" s="228" t="s">
        <v>97</v>
      </c>
      <c r="E267" s="249"/>
      <c r="F267" s="249"/>
      <c r="G267" s="249"/>
      <c r="H267" s="249"/>
      <c r="I267" s="249"/>
      <c r="J267" s="249"/>
      <c r="K267" s="285"/>
      <c r="L267" s="285"/>
      <c r="M267" s="285"/>
      <c r="N267" s="285"/>
      <c r="O267" s="285"/>
      <c r="P267" s="285"/>
      <c r="Q267" s="285"/>
      <c r="R267" s="285"/>
      <c r="S267" s="65"/>
      <c r="T267" s="5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</row>
    <row r="268" spans="1:32" ht="13.5" thickBot="1" x14ac:dyDescent="0.25">
      <c r="A268" s="34"/>
      <c r="C268" s="66"/>
      <c r="D268" s="228"/>
      <c r="E268" s="249" t="str">
        <f>Step2A_Scenario1!E268</f>
        <v>Personnel Expense 1</v>
      </c>
      <c r="F268" s="249"/>
      <c r="G268" s="249"/>
      <c r="H268" s="249"/>
      <c r="I268" s="249"/>
      <c r="J268" s="249"/>
      <c r="K268" s="276"/>
      <c r="L268" s="276"/>
      <c r="M268" s="307">
        <f>Step2A_Scenario1!M268</f>
        <v>0</v>
      </c>
      <c r="N268" s="282">
        <f t="shared" ref="N268:R275" si="35">M268*(1+N255)</f>
        <v>0</v>
      </c>
      <c r="O268" s="282">
        <f t="shared" si="35"/>
        <v>0</v>
      </c>
      <c r="P268" s="282">
        <f t="shared" si="35"/>
        <v>0</v>
      </c>
      <c r="Q268" s="282">
        <f t="shared" si="35"/>
        <v>0</v>
      </c>
      <c r="R268" s="282">
        <f t="shared" si="35"/>
        <v>0</v>
      </c>
      <c r="S268" s="65"/>
      <c r="T268" s="5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</row>
    <row r="269" spans="1:32" ht="13.5" thickBot="1" x14ac:dyDescent="0.25">
      <c r="A269" s="34"/>
      <c r="C269" s="66"/>
      <c r="D269" s="228"/>
      <c r="E269" s="249" t="str">
        <f>Step2A_Scenario1!E269</f>
        <v>Personnel Expense 2</v>
      </c>
      <c r="F269" s="249"/>
      <c r="G269" s="249"/>
      <c r="H269" s="249"/>
      <c r="I269" s="249"/>
      <c r="J269" s="249"/>
      <c r="K269" s="276"/>
      <c r="L269" s="276"/>
      <c r="M269" s="307">
        <f>Step2A_Scenario1!M269</f>
        <v>0</v>
      </c>
      <c r="N269" s="282">
        <f t="shared" si="35"/>
        <v>0</v>
      </c>
      <c r="O269" s="282">
        <f t="shared" si="35"/>
        <v>0</v>
      </c>
      <c r="P269" s="282">
        <f t="shared" si="35"/>
        <v>0</v>
      </c>
      <c r="Q269" s="282">
        <f t="shared" si="35"/>
        <v>0</v>
      </c>
      <c r="R269" s="282">
        <f t="shared" si="35"/>
        <v>0</v>
      </c>
      <c r="S269" s="65"/>
      <c r="T269" s="5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</row>
    <row r="270" spans="1:32" ht="13.5" thickBot="1" x14ac:dyDescent="0.25">
      <c r="A270" s="34"/>
      <c r="C270" s="66"/>
      <c r="D270" s="228"/>
      <c r="E270" s="249" t="str">
        <f>Step2A_Scenario1!E270</f>
        <v>Personnel Expense 3</v>
      </c>
      <c r="F270" s="249"/>
      <c r="G270" s="249"/>
      <c r="H270" s="249"/>
      <c r="I270" s="249"/>
      <c r="J270" s="249"/>
      <c r="K270" s="276"/>
      <c r="L270" s="276"/>
      <c r="M270" s="307">
        <f>Step2A_Scenario1!M270</f>
        <v>0</v>
      </c>
      <c r="N270" s="282">
        <f t="shared" si="35"/>
        <v>0</v>
      </c>
      <c r="O270" s="282">
        <f t="shared" si="35"/>
        <v>0</v>
      </c>
      <c r="P270" s="282">
        <f t="shared" si="35"/>
        <v>0</v>
      </c>
      <c r="Q270" s="282">
        <f t="shared" si="35"/>
        <v>0</v>
      </c>
      <c r="R270" s="282">
        <f t="shared" si="35"/>
        <v>0</v>
      </c>
      <c r="S270" s="65"/>
      <c r="T270" s="5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</row>
    <row r="271" spans="1:32" ht="13.5" thickBot="1" x14ac:dyDescent="0.25">
      <c r="A271" s="34"/>
      <c r="C271" s="66"/>
      <c r="D271" s="228"/>
      <c r="E271" s="249" t="str">
        <f>Step2A_Scenario1!E271</f>
        <v>Non-Personnel Expense 1</v>
      </c>
      <c r="F271" s="249"/>
      <c r="G271" s="249"/>
      <c r="H271" s="249"/>
      <c r="I271" s="249"/>
      <c r="J271" s="249"/>
      <c r="K271" s="276"/>
      <c r="L271" s="276"/>
      <c r="M271" s="307">
        <f>Step2A_Scenario1!M271</f>
        <v>0</v>
      </c>
      <c r="N271" s="282">
        <f t="shared" si="35"/>
        <v>0</v>
      </c>
      <c r="O271" s="282">
        <f t="shared" si="35"/>
        <v>0</v>
      </c>
      <c r="P271" s="282">
        <f t="shared" si="35"/>
        <v>0</v>
      </c>
      <c r="Q271" s="282">
        <f t="shared" si="35"/>
        <v>0</v>
      </c>
      <c r="R271" s="282">
        <f t="shared" si="35"/>
        <v>0</v>
      </c>
      <c r="S271" s="65"/>
      <c r="T271" s="5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</row>
    <row r="272" spans="1:32" ht="13.5" thickBot="1" x14ac:dyDescent="0.25">
      <c r="A272" s="34"/>
      <c r="C272" s="66"/>
      <c r="D272" s="228"/>
      <c r="E272" s="249" t="str">
        <f>Step2A_Scenario1!E272</f>
        <v>Non-Personnel Expense 2</v>
      </c>
      <c r="F272" s="249"/>
      <c r="G272" s="249"/>
      <c r="H272" s="249"/>
      <c r="I272" s="249"/>
      <c r="J272" s="249"/>
      <c r="K272" s="276"/>
      <c r="L272" s="276"/>
      <c r="M272" s="307">
        <f>Step2A_Scenario1!M272</f>
        <v>0</v>
      </c>
      <c r="N272" s="282">
        <f t="shared" si="35"/>
        <v>0</v>
      </c>
      <c r="O272" s="282">
        <f t="shared" si="35"/>
        <v>0</v>
      </c>
      <c r="P272" s="282">
        <f t="shared" si="35"/>
        <v>0</v>
      </c>
      <c r="Q272" s="282">
        <f t="shared" si="35"/>
        <v>0</v>
      </c>
      <c r="R272" s="282">
        <f t="shared" si="35"/>
        <v>0</v>
      </c>
      <c r="S272" s="65"/>
      <c r="T272" s="5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</row>
    <row r="273" spans="1:32" ht="13.5" thickBot="1" x14ac:dyDescent="0.25">
      <c r="A273" s="34"/>
      <c r="C273" s="66"/>
      <c r="D273" s="228"/>
      <c r="E273" s="249" t="str">
        <f>Step2A_Scenario1!E273</f>
        <v>Non-Personnel Expense 3</v>
      </c>
      <c r="F273" s="249"/>
      <c r="G273" s="249"/>
      <c r="H273" s="249"/>
      <c r="I273" s="249"/>
      <c r="J273" s="249"/>
      <c r="K273" s="276"/>
      <c r="L273" s="276"/>
      <c r="M273" s="307">
        <f>Step2A_Scenario1!M273</f>
        <v>0</v>
      </c>
      <c r="N273" s="282">
        <f t="shared" si="35"/>
        <v>0</v>
      </c>
      <c r="O273" s="282">
        <f t="shared" si="35"/>
        <v>0</v>
      </c>
      <c r="P273" s="282">
        <f t="shared" si="35"/>
        <v>0</v>
      </c>
      <c r="Q273" s="282">
        <f t="shared" si="35"/>
        <v>0</v>
      </c>
      <c r="R273" s="282">
        <f t="shared" si="35"/>
        <v>0</v>
      </c>
      <c r="S273" s="65"/>
      <c r="T273" s="5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</row>
    <row r="274" spans="1:32" ht="13.5" thickBot="1" x14ac:dyDescent="0.25">
      <c r="A274" s="34"/>
      <c r="C274" s="66"/>
      <c r="D274" s="228"/>
      <c r="E274" s="249" t="str">
        <f>Step2A_Scenario1!E274</f>
        <v>Non-Personnel Expense 4</v>
      </c>
      <c r="F274" s="249"/>
      <c r="G274" s="249"/>
      <c r="H274" s="249"/>
      <c r="I274" s="249"/>
      <c r="J274" s="249"/>
      <c r="K274" s="276"/>
      <c r="L274" s="276"/>
      <c r="M274" s="307">
        <f>Step2A_Scenario1!M274</f>
        <v>0</v>
      </c>
      <c r="N274" s="282">
        <f t="shared" si="35"/>
        <v>0</v>
      </c>
      <c r="O274" s="282">
        <f t="shared" si="35"/>
        <v>0</v>
      </c>
      <c r="P274" s="282">
        <f t="shared" si="35"/>
        <v>0</v>
      </c>
      <c r="Q274" s="282">
        <f t="shared" si="35"/>
        <v>0</v>
      </c>
      <c r="R274" s="282">
        <f t="shared" si="35"/>
        <v>0</v>
      </c>
      <c r="S274" s="65"/>
      <c r="T274" s="5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</row>
    <row r="275" spans="1:32" ht="13.5" thickBot="1" x14ac:dyDescent="0.25">
      <c r="A275" s="34"/>
      <c r="C275" s="66"/>
      <c r="D275" s="228"/>
      <c r="E275" s="249" t="str">
        <f>Step2A_Scenario1!E275</f>
        <v>Non-Personnel Expense 5</v>
      </c>
      <c r="F275" s="249"/>
      <c r="G275" s="249"/>
      <c r="H275" s="249"/>
      <c r="I275" s="249"/>
      <c r="J275" s="249"/>
      <c r="K275" s="276"/>
      <c r="L275" s="276"/>
      <c r="M275" s="307">
        <f>Step2A_Scenario1!M275</f>
        <v>0</v>
      </c>
      <c r="N275" s="282">
        <f t="shared" si="35"/>
        <v>0</v>
      </c>
      <c r="O275" s="282">
        <f t="shared" si="35"/>
        <v>0</v>
      </c>
      <c r="P275" s="282">
        <f t="shared" si="35"/>
        <v>0</v>
      </c>
      <c r="Q275" s="282">
        <f t="shared" si="35"/>
        <v>0</v>
      </c>
      <c r="R275" s="282">
        <f t="shared" si="35"/>
        <v>0</v>
      </c>
      <c r="S275" s="65"/>
      <c r="T275" s="5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</row>
    <row r="276" spans="1:32" ht="13.5" thickBot="1" x14ac:dyDescent="0.25">
      <c r="A276" s="34"/>
      <c r="C276" s="66"/>
      <c r="D276" s="228"/>
      <c r="E276" s="249" t="str">
        <f>Step2A_Scenario1!E276</f>
        <v>Non-Personnel Expense 6</v>
      </c>
      <c r="F276" s="249"/>
      <c r="G276" s="249"/>
      <c r="H276" s="249"/>
      <c r="I276" s="249"/>
      <c r="J276" s="249"/>
      <c r="K276" s="276"/>
      <c r="L276" s="276"/>
      <c r="M276" s="307">
        <f>Step2A_Scenario1!M276</f>
        <v>0</v>
      </c>
      <c r="N276" s="282">
        <f t="shared" ref="N276:R277" si="36">M276*(1+N263)</f>
        <v>0</v>
      </c>
      <c r="O276" s="282">
        <f t="shared" si="36"/>
        <v>0</v>
      </c>
      <c r="P276" s="282">
        <f t="shared" si="36"/>
        <v>0</v>
      </c>
      <c r="Q276" s="282">
        <f t="shared" si="36"/>
        <v>0</v>
      </c>
      <c r="R276" s="282">
        <f t="shared" si="36"/>
        <v>0</v>
      </c>
      <c r="S276" s="65"/>
      <c r="T276" s="5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</row>
    <row r="277" spans="1:32" ht="13.5" thickBot="1" x14ac:dyDescent="0.25">
      <c r="A277" s="34"/>
      <c r="C277" s="66"/>
      <c r="D277" s="228"/>
      <c r="E277" s="249" t="str">
        <f>Step2A_Scenario1!E277</f>
        <v>Non-Personnel Expense 7</v>
      </c>
      <c r="F277" s="249"/>
      <c r="G277" s="249"/>
      <c r="H277" s="249"/>
      <c r="I277" s="249"/>
      <c r="J277" s="249"/>
      <c r="K277" s="276"/>
      <c r="L277" s="276"/>
      <c r="M277" s="307">
        <f>Step2A_Scenario1!M277</f>
        <v>0</v>
      </c>
      <c r="N277" s="282">
        <f t="shared" si="36"/>
        <v>0</v>
      </c>
      <c r="O277" s="282">
        <f t="shared" si="36"/>
        <v>0</v>
      </c>
      <c r="P277" s="282">
        <f t="shared" si="36"/>
        <v>0</v>
      </c>
      <c r="Q277" s="282">
        <f t="shared" si="36"/>
        <v>0</v>
      </c>
      <c r="R277" s="282">
        <f t="shared" si="36"/>
        <v>0</v>
      </c>
      <c r="S277" s="65"/>
      <c r="T277" s="5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</row>
    <row r="278" spans="1:32" x14ac:dyDescent="0.2">
      <c r="A278" s="34"/>
      <c r="C278" s="66"/>
      <c r="D278" s="228" t="s">
        <v>95</v>
      </c>
      <c r="E278" s="249"/>
      <c r="F278" s="249"/>
      <c r="G278" s="249"/>
      <c r="H278" s="249"/>
      <c r="I278" s="249"/>
      <c r="J278" s="249"/>
      <c r="K278" s="308"/>
      <c r="L278" s="308"/>
      <c r="M278" s="309">
        <f t="shared" ref="M278:R278" si="37">SUM(M268:M277)</f>
        <v>0</v>
      </c>
      <c r="N278" s="310">
        <f t="shared" si="37"/>
        <v>0</v>
      </c>
      <c r="O278" s="310">
        <f t="shared" si="37"/>
        <v>0</v>
      </c>
      <c r="P278" s="310">
        <f t="shared" si="37"/>
        <v>0</v>
      </c>
      <c r="Q278" s="310">
        <f t="shared" si="37"/>
        <v>0</v>
      </c>
      <c r="R278" s="311">
        <f t="shared" si="37"/>
        <v>0</v>
      </c>
      <c r="S278" s="65"/>
      <c r="T278" s="5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</row>
    <row r="279" spans="1:32" x14ac:dyDescent="0.2">
      <c r="A279" s="34"/>
      <c r="C279" s="66"/>
      <c r="D279" s="228"/>
      <c r="E279" s="249"/>
      <c r="F279" s="249"/>
      <c r="G279" s="249"/>
      <c r="H279" s="249"/>
      <c r="I279" s="249"/>
      <c r="J279" s="249"/>
      <c r="K279" s="308"/>
      <c r="L279" s="308"/>
      <c r="M279" s="308"/>
      <c r="N279" s="308"/>
      <c r="O279" s="308"/>
      <c r="P279" s="308"/>
      <c r="Q279" s="308"/>
      <c r="R279" s="296"/>
      <c r="S279" s="65"/>
      <c r="T279" s="5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</row>
    <row r="280" spans="1:32" ht="13.5" thickBot="1" x14ac:dyDescent="0.25">
      <c r="A280" s="34"/>
      <c r="C280" s="66"/>
      <c r="D280" s="228" t="s">
        <v>26</v>
      </c>
      <c r="E280" s="249"/>
      <c r="F280" s="249"/>
      <c r="G280" s="249"/>
      <c r="H280" s="249"/>
      <c r="I280" s="249"/>
      <c r="J280" s="249"/>
      <c r="K280" s="308"/>
      <c r="L280" s="308"/>
      <c r="M280" s="370">
        <f t="shared" ref="M280:R280" si="38">M246-M278</f>
        <v>0</v>
      </c>
      <c r="N280" s="371">
        <f t="shared" si="38"/>
        <v>0</v>
      </c>
      <c r="O280" s="371">
        <f t="shared" si="38"/>
        <v>0</v>
      </c>
      <c r="P280" s="371">
        <f t="shared" si="38"/>
        <v>0</v>
      </c>
      <c r="Q280" s="371">
        <f t="shared" si="38"/>
        <v>0</v>
      </c>
      <c r="R280" s="372">
        <f t="shared" si="38"/>
        <v>0</v>
      </c>
      <c r="S280" s="65"/>
      <c r="T280" s="5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</row>
    <row r="281" spans="1:32" ht="13.5" thickBot="1" x14ac:dyDescent="0.25">
      <c r="A281" s="34"/>
      <c r="C281" s="66"/>
      <c r="D281" s="228"/>
      <c r="E281" s="249" t="s">
        <v>177</v>
      </c>
      <c r="F281" s="249"/>
      <c r="G281" s="249"/>
      <c r="H281" s="249"/>
      <c r="I281" s="249"/>
      <c r="J281" s="249"/>
      <c r="K281" s="308"/>
      <c r="L281" s="308"/>
      <c r="M281" s="271" t="s">
        <v>35</v>
      </c>
      <c r="N281" s="458">
        <f>Step2A_Scenario1!N281</f>
        <v>0</v>
      </c>
      <c r="O281" s="458">
        <f>Step2A_Scenario1!O281</f>
        <v>0</v>
      </c>
      <c r="P281" s="458">
        <f>Step2A_Scenario1!P281</f>
        <v>0</v>
      </c>
      <c r="Q281" s="458">
        <f>Step2A_Scenario1!Q281</f>
        <v>0</v>
      </c>
      <c r="R281" s="459">
        <f>Step2A_Scenario1!R281</f>
        <v>0</v>
      </c>
      <c r="S281" s="65"/>
      <c r="T281" s="5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</row>
    <row r="282" spans="1:32" x14ac:dyDescent="0.2">
      <c r="A282" s="34"/>
      <c r="C282" s="66"/>
      <c r="D282" s="228" t="s">
        <v>178</v>
      </c>
      <c r="E282" s="249"/>
      <c r="F282" s="249"/>
      <c r="G282" s="249"/>
      <c r="H282" s="249"/>
      <c r="I282" s="249"/>
      <c r="J282" s="249"/>
      <c r="K282" s="308"/>
      <c r="L282" s="308"/>
      <c r="M282" s="457" t="s">
        <v>35</v>
      </c>
      <c r="N282" s="371">
        <f>N281+N280</f>
        <v>0</v>
      </c>
      <c r="O282" s="371">
        <f>O281+O280</f>
        <v>0</v>
      </c>
      <c r="P282" s="371">
        <f>P281+P280</f>
        <v>0</v>
      </c>
      <c r="Q282" s="371">
        <f>Q281+Q280</f>
        <v>0</v>
      </c>
      <c r="R282" s="372">
        <f>R281+R280</f>
        <v>0</v>
      </c>
      <c r="S282" s="65"/>
      <c r="T282" s="5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</row>
    <row r="283" spans="1:32" ht="13.5" thickBot="1" x14ac:dyDescent="0.25">
      <c r="A283" s="34"/>
      <c r="C283" s="67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7"/>
      <c r="T283" s="5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</row>
    <row r="284" spans="1:32" x14ac:dyDescent="0.2">
      <c r="A284" s="34"/>
      <c r="T284" s="5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</row>
    <row r="285" spans="1:32" ht="13.5" thickBot="1" x14ac:dyDescent="0.2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</row>
    <row r="286" spans="1:32" ht="13.5" thickBot="1" x14ac:dyDescent="0.2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496" t="s">
        <v>90</v>
      </c>
      <c r="S286" s="497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</row>
    <row r="287" spans="1:32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63"/>
      <c r="S287" s="363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</row>
    <row r="288" spans="1:32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63"/>
      <c r="S288" s="363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</row>
    <row r="289" spans="1:32" ht="13.5" hidden="1" outlineLevel="1" thickBot="1" x14ac:dyDescent="0.25">
      <c r="A289" s="3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</row>
    <row r="290" spans="1:32" ht="15" hidden="1" outlineLevel="1" x14ac:dyDescent="0.2">
      <c r="A290" s="34"/>
      <c r="C290" s="230"/>
      <c r="D290" s="64" t="s">
        <v>168</v>
      </c>
      <c r="E290" s="64"/>
      <c r="F290" s="231"/>
      <c r="G290" s="231"/>
      <c r="H290" s="231"/>
      <c r="I290" s="231"/>
      <c r="J290" s="231"/>
      <c r="K290" s="231"/>
      <c r="L290" s="231"/>
      <c r="M290" s="231"/>
      <c r="N290" s="231"/>
      <c r="O290" s="231"/>
      <c r="P290" s="231"/>
      <c r="Q290" s="231"/>
      <c r="R290" s="231"/>
      <c r="S290" s="232"/>
      <c r="T290" s="5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</row>
    <row r="291" spans="1:32" ht="13.5" hidden="1" outlineLevel="1" thickBot="1" x14ac:dyDescent="0.25">
      <c r="A291" s="34"/>
      <c r="C291" s="66"/>
      <c r="D291" s="249"/>
      <c r="E291" s="249"/>
      <c r="F291" s="249"/>
      <c r="G291" s="249"/>
      <c r="H291" s="249"/>
      <c r="I291" s="249"/>
      <c r="J291" s="249"/>
      <c r="K291" s="249"/>
      <c r="L291" s="249"/>
      <c r="M291" s="249"/>
      <c r="N291" s="249"/>
      <c r="O291" s="249"/>
      <c r="P291" s="249"/>
      <c r="Q291" s="249"/>
      <c r="R291" s="249"/>
      <c r="S291" s="65"/>
      <c r="T291" s="5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</row>
    <row r="292" spans="1:32" ht="15" hidden="1" outlineLevel="1" x14ac:dyDescent="0.2">
      <c r="A292" s="34"/>
      <c r="C292" s="66"/>
      <c r="D292" s="267" t="s">
        <v>160</v>
      </c>
      <c r="E292" s="239"/>
      <c r="F292" s="239"/>
      <c r="G292" s="239"/>
      <c r="H292" s="239"/>
      <c r="I292" s="239"/>
      <c r="J292" s="239"/>
      <c r="K292" s="268"/>
      <c r="L292" s="268"/>
      <c r="M292" s="241" t="str">
        <f t="shared" ref="M292:R292" si="39">M142</f>
        <v>Dec 31, 2013</v>
      </c>
      <c r="N292" s="241" t="str">
        <f t="shared" si="39"/>
        <v>Dec 31, 2014</v>
      </c>
      <c r="O292" s="241" t="str">
        <f t="shared" si="39"/>
        <v>Dec 31, 2015</v>
      </c>
      <c r="P292" s="241" t="str">
        <f t="shared" si="39"/>
        <v>Dec 31, 2016</v>
      </c>
      <c r="Q292" s="241" t="str">
        <f t="shared" si="39"/>
        <v>Dec 31, 2017</v>
      </c>
      <c r="R292" s="242" t="str">
        <f t="shared" si="39"/>
        <v>Dec 31, 2018</v>
      </c>
      <c r="S292" s="65"/>
      <c r="T292" s="5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</row>
    <row r="293" spans="1:32" ht="4.5" hidden="1" customHeight="1" outlineLevel="1" x14ac:dyDescent="0.2">
      <c r="A293" s="34"/>
      <c r="C293" s="66"/>
      <c r="D293" s="66"/>
      <c r="E293" s="249"/>
      <c r="F293" s="249"/>
      <c r="G293" s="249"/>
      <c r="H293" s="249"/>
      <c r="I293" s="249"/>
      <c r="J293" s="249"/>
      <c r="K293" s="249"/>
      <c r="L293" s="249"/>
      <c r="M293" s="249"/>
      <c r="N293" s="249"/>
      <c r="O293" s="249"/>
      <c r="P293" s="249"/>
      <c r="Q293" s="249"/>
      <c r="R293" s="65"/>
      <c r="S293" s="65"/>
      <c r="T293" s="5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</row>
    <row r="294" spans="1:32" ht="13.5" hidden="1" outlineLevel="2" thickBot="1" x14ac:dyDescent="0.25">
      <c r="A294" s="34"/>
      <c r="C294" s="66"/>
      <c r="D294" s="66"/>
      <c r="E294" s="364" t="str">
        <f>Step1_Historical!E27</f>
        <v>DAF Category 1</v>
      </c>
      <c r="F294" s="249"/>
      <c r="G294" s="249"/>
      <c r="H294" s="249"/>
      <c r="I294" s="249"/>
      <c r="J294" s="249"/>
      <c r="K294" s="249"/>
      <c r="L294" s="249"/>
      <c r="M294" s="307">
        <f t="shared" ref="M294:R294" si="40">M44</f>
        <v>0</v>
      </c>
      <c r="N294" s="282">
        <f t="shared" si="40"/>
        <v>0</v>
      </c>
      <c r="O294" s="282">
        <f t="shared" si="40"/>
        <v>0</v>
      </c>
      <c r="P294" s="283">
        <f t="shared" si="40"/>
        <v>0</v>
      </c>
      <c r="Q294" s="283">
        <f t="shared" si="40"/>
        <v>0</v>
      </c>
      <c r="R294" s="284">
        <f t="shared" si="40"/>
        <v>0</v>
      </c>
      <c r="S294" s="65"/>
      <c r="T294" s="5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</row>
    <row r="295" spans="1:32" ht="13.5" hidden="1" outlineLevel="2" thickBot="1" x14ac:dyDescent="0.25">
      <c r="A295" s="34"/>
      <c r="C295" s="66"/>
      <c r="D295" s="66"/>
      <c r="E295" s="364" t="str">
        <f>Step1_Historical!E28</f>
        <v>DAF Category 2</v>
      </c>
      <c r="F295" s="249"/>
      <c r="G295" s="249"/>
      <c r="H295" s="249"/>
      <c r="I295" s="249"/>
      <c r="J295" s="249"/>
      <c r="K295" s="249"/>
      <c r="L295" s="249"/>
      <c r="M295" s="307">
        <f t="shared" ref="M295:R295" si="41">M60</f>
        <v>0</v>
      </c>
      <c r="N295" s="282">
        <f t="shared" si="41"/>
        <v>0</v>
      </c>
      <c r="O295" s="282">
        <f t="shared" si="41"/>
        <v>0</v>
      </c>
      <c r="P295" s="283">
        <f t="shared" si="41"/>
        <v>0</v>
      </c>
      <c r="Q295" s="283">
        <f t="shared" si="41"/>
        <v>0</v>
      </c>
      <c r="R295" s="284">
        <f t="shared" si="41"/>
        <v>0</v>
      </c>
      <c r="S295" s="65"/>
      <c r="T295" s="5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</row>
    <row r="296" spans="1:32" ht="13.5" hidden="1" outlineLevel="2" thickBot="1" x14ac:dyDescent="0.25">
      <c r="A296" s="34"/>
      <c r="C296" s="66"/>
      <c r="D296" s="66"/>
      <c r="E296" s="364" t="str">
        <f>Step1_Historical!E29</f>
        <v>DAF Category 3</v>
      </c>
      <c r="F296" s="249"/>
      <c r="G296" s="249"/>
      <c r="H296" s="249"/>
      <c r="I296" s="249"/>
      <c r="J296" s="249"/>
      <c r="K296" s="249"/>
      <c r="L296" s="249"/>
      <c r="M296" s="307">
        <f t="shared" ref="M296:R296" si="42">M76</f>
        <v>0</v>
      </c>
      <c r="N296" s="282">
        <f t="shared" si="42"/>
        <v>0</v>
      </c>
      <c r="O296" s="282">
        <f t="shared" si="42"/>
        <v>0</v>
      </c>
      <c r="P296" s="283">
        <f t="shared" si="42"/>
        <v>0</v>
      </c>
      <c r="Q296" s="283">
        <f t="shared" si="42"/>
        <v>0</v>
      </c>
      <c r="R296" s="284">
        <f t="shared" si="42"/>
        <v>0</v>
      </c>
      <c r="S296" s="65"/>
      <c r="T296" s="5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</row>
    <row r="297" spans="1:32" ht="13.5" hidden="1" outlineLevel="2" thickBot="1" x14ac:dyDescent="0.25">
      <c r="A297" s="34"/>
      <c r="C297" s="66"/>
      <c r="D297" s="66"/>
      <c r="E297" s="281" t="str">
        <f>Step1_Historical!D30</f>
        <v>Total Donor Advised Funds</v>
      </c>
      <c r="F297" s="249"/>
      <c r="G297" s="249"/>
      <c r="H297" s="249"/>
      <c r="I297" s="249"/>
      <c r="J297" s="249"/>
      <c r="K297" s="276"/>
      <c r="L297" s="276"/>
      <c r="M297" s="307">
        <f t="shared" ref="M297:R297" si="43">SUM(M294:M296)</f>
        <v>0</v>
      </c>
      <c r="N297" s="282">
        <f t="shared" si="43"/>
        <v>0</v>
      </c>
      <c r="O297" s="282">
        <f t="shared" si="43"/>
        <v>0</v>
      </c>
      <c r="P297" s="283">
        <f t="shared" si="43"/>
        <v>0</v>
      </c>
      <c r="Q297" s="283">
        <f t="shared" si="43"/>
        <v>0</v>
      </c>
      <c r="R297" s="284">
        <f t="shared" si="43"/>
        <v>0</v>
      </c>
      <c r="S297" s="65"/>
      <c r="T297" s="5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</row>
    <row r="298" spans="1:32" ht="13.5" hidden="1" outlineLevel="2" thickBot="1" x14ac:dyDescent="0.25">
      <c r="A298" s="34"/>
      <c r="C298" s="66"/>
      <c r="D298" s="66"/>
      <c r="E298" s="281" t="str">
        <f>Step1_Historical!D31</f>
        <v>Scholarship</v>
      </c>
      <c r="F298" s="249"/>
      <c r="G298" s="249"/>
      <c r="H298" s="249"/>
      <c r="I298" s="249"/>
      <c r="J298" s="249"/>
      <c r="K298" s="276"/>
      <c r="L298" s="276"/>
      <c r="M298" s="307">
        <f t="shared" ref="M298:R298" si="44">M92</f>
        <v>0</v>
      </c>
      <c r="N298" s="282">
        <f t="shared" si="44"/>
        <v>0</v>
      </c>
      <c r="O298" s="282">
        <f t="shared" si="44"/>
        <v>0</v>
      </c>
      <c r="P298" s="283">
        <f t="shared" si="44"/>
        <v>0</v>
      </c>
      <c r="Q298" s="283">
        <f t="shared" si="44"/>
        <v>0</v>
      </c>
      <c r="R298" s="284">
        <f t="shared" si="44"/>
        <v>0</v>
      </c>
      <c r="S298" s="65"/>
      <c r="T298" s="5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</row>
    <row r="299" spans="1:32" ht="13.5" hidden="1" outlineLevel="2" thickBot="1" x14ac:dyDescent="0.25">
      <c r="A299" s="34"/>
      <c r="C299" s="66"/>
      <c r="D299" s="66"/>
      <c r="E299" s="281" t="str">
        <f>Step1_Historical!D32</f>
        <v>Unrestricted / FOI / Community Leadership</v>
      </c>
      <c r="F299" s="249"/>
      <c r="G299" s="249"/>
      <c r="H299" s="249"/>
      <c r="I299" s="249"/>
      <c r="J299" s="249"/>
      <c r="K299" s="276"/>
      <c r="L299" s="276"/>
      <c r="M299" s="307">
        <f t="shared" ref="M299:R299" si="45">M108</f>
        <v>0</v>
      </c>
      <c r="N299" s="282">
        <f t="shared" si="45"/>
        <v>0</v>
      </c>
      <c r="O299" s="282">
        <f t="shared" si="45"/>
        <v>0</v>
      </c>
      <c r="P299" s="283">
        <f t="shared" si="45"/>
        <v>0</v>
      </c>
      <c r="Q299" s="283">
        <f t="shared" si="45"/>
        <v>0</v>
      </c>
      <c r="R299" s="284">
        <f t="shared" si="45"/>
        <v>0</v>
      </c>
      <c r="S299" s="65"/>
      <c r="T299" s="5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</row>
    <row r="300" spans="1:32" ht="13.5" hidden="1" outlineLevel="2" thickBot="1" x14ac:dyDescent="0.25">
      <c r="A300" s="34"/>
      <c r="C300" s="66"/>
      <c r="D300" s="66"/>
      <c r="E300" s="281" t="str">
        <f>Step1_Historical!D33</f>
        <v>Designated / Agency</v>
      </c>
      <c r="F300" s="249"/>
      <c r="G300" s="249"/>
      <c r="H300" s="249"/>
      <c r="I300" s="249"/>
      <c r="J300" s="249"/>
      <c r="K300" s="276"/>
      <c r="L300" s="276"/>
      <c r="M300" s="307">
        <f t="shared" ref="M300:R300" si="46">M124</f>
        <v>0</v>
      </c>
      <c r="N300" s="282">
        <f t="shared" si="46"/>
        <v>0</v>
      </c>
      <c r="O300" s="282">
        <f t="shared" si="46"/>
        <v>0</v>
      </c>
      <c r="P300" s="283">
        <f t="shared" si="46"/>
        <v>0</v>
      </c>
      <c r="Q300" s="283">
        <f t="shared" si="46"/>
        <v>0</v>
      </c>
      <c r="R300" s="284">
        <f t="shared" si="46"/>
        <v>0</v>
      </c>
      <c r="S300" s="65"/>
      <c r="T300" s="5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</row>
    <row r="301" spans="1:32" ht="13.5" hidden="1" outlineLevel="2" thickBot="1" x14ac:dyDescent="0.25">
      <c r="A301" s="34"/>
      <c r="C301" s="66"/>
      <c r="D301" s="66"/>
      <c r="E301" s="281" t="str">
        <f>Step1_Historical!D34</f>
        <v>Supporting Organization</v>
      </c>
      <c r="F301" s="249"/>
      <c r="G301" s="249"/>
      <c r="H301" s="249"/>
      <c r="I301" s="249"/>
      <c r="J301" s="249"/>
      <c r="K301" s="276"/>
      <c r="L301" s="276"/>
      <c r="M301" s="307">
        <f t="shared" ref="M301:R301" si="47">M140</f>
        <v>0</v>
      </c>
      <c r="N301" s="282">
        <f t="shared" si="47"/>
        <v>0</v>
      </c>
      <c r="O301" s="282">
        <f t="shared" si="47"/>
        <v>0</v>
      </c>
      <c r="P301" s="283">
        <f t="shared" si="47"/>
        <v>0</v>
      </c>
      <c r="Q301" s="283">
        <f t="shared" si="47"/>
        <v>0</v>
      </c>
      <c r="R301" s="284">
        <f t="shared" si="47"/>
        <v>0</v>
      </c>
      <c r="S301" s="65"/>
      <c r="T301" s="5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</row>
    <row r="302" spans="1:32" ht="13.5" hidden="1" outlineLevel="2" thickBot="1" x14ac:dyDescent="0.25">
      <c r="A302" s="34"/>
      <c r="C302" s="66"/>
      <c r="D302" s="66"/>
      <c r="E302" s="281" t="str">
        <f>Step1_Historical!D35</f>
        <v>Other Fund Type 1</v>
      </c>
      <c r="F302" s="249"/>
      <c r="G302" s="249"/>
      <c r="H302" s="249"/>
      <c r="I302" s="249"/>
      <c r="J302" s="249"/>
      <c r="K302" s="276"/>
      <c r="L302" s="276"/>
      <c r="M302" s="307">
        <f t="shared" ref="M302:R302" si="48">M156</f>
        <v>0</v>
      </c>
      <c r="N302" s="282">
        <f t="shared" si="48"/>
        <v>0</v>
      </c>
      <c r="O302" s="282">
        <f t="shared" si="48"/>
        <v>0</v>
      </c>
      <c r="P302" s="283">
        <f t="shared" si="48"/>
        <v>0</v>
      </c>
      <c r="Q302" s="283">
        <f t="shared" si="48"/>
        <v>0</v>
      </c>
      <c r="R302" s="284">
        <f t="shared" si="48"/>
        <v>0</v>
      </c>
      <c r="S302" s="65"/>
      <c r="T302" s="5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</row>
    <row r="303" spans="1:32" ht="13.5" hidden="1" outlineLevel="2" thickBot="1" x14ac:dyDescent="0.25">
      <c r="A303" s="34"/>
      <c r="C303" s="66"/>
      <c r="D303" s="66"/>
      <c r="E303" s="281" t="str">
        <f>Step1_Historical!D36</f>
        <v>Other Fund Type 2</v>
      </c>
      <c r="F303" s="249"/>
      <c r="G303" s="249"/>
      <c r="H303" s="249"/>
      <c r="I303" s="249"/>
      <c r="J303" s="249"/>
      <c r="K303" s="276"/>
      <c r="L303" s="276"/>
      <c r="M303" s="307">
        <f t="shared" ref="M303:R303" si="49">M172</f>
        <v>0</v>
      </c>
      <c r="N303" s="282">
        <f t="shared" si="49"/>
        <v>0</v>
      </c>
      <c r="O303" s="282">
        <f t="shared" si="49"/>
        <v>0</v>
      </c>
      <c r="P303" s="283">
        <f t="shared" si="49"/>
        <v>0</v>
      </c>
      <c r="Q303" s="283">
        <f t="shared" si="49"/>
        <v>0</v>
      </c>
      <c r="R303" s="284">
        <f t="shared" si="49"/>
        <v>0</v>
      </c>
      <c r="S303" s="65"/>
      <c r="T303" s="5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</row>
    <row r="304" spans="1:32" ht="13.5" hidden="1" outlineLevel="2" thickBot="1" x14ac:dyDescent="0.25">
      <c r="A304" s="34"/>
      <c r="C304" s="66"/>
      <c r="D304" s="66"/>
      <c r="E304" s="281" t="str">
        <f>Step1_Historical!D37</f>
        <v>Other Fund Type 3</v>
      </c>
      <c r="F304" s="249"/>
      <c r="G304" s="249"/>
      <c r="H304" s="249"/>
      <c r="I304" s="249"/>
      <c r="J304" s="249"/>
      <c r="K304" s="276"/>
      <c r="L304" s="276"/>
      <c r="M304" s="307">
        <f t="shared" ref="M304:R304" si="50">M188</f>
        <v>0</v>
      </c>
      <c r="N304" s="282">
        <f t="shared" si="50"/>
        <v>0</v>
      </c>
      <c r="O304" s="282">
        <f t="shared" si="50"/>
        <v>0</v>
      </c>
      <c r="P304" s="283">
        <f t="shared" si="50"/>
        <v>0</v>
      </c>
      <c r="Q304" s="283">
        <f t="shared" si="50"/>
        <v>0</v>
      </c>
      <c r="R304" s="284">
        <f t="shared" si="50"/>
        <v>0</v>
      </c>
      <c r="S304" s="65"/>
      <c r="T304" s="5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</row>
    <row r="305" spans="1:32" ht="13.5" hidden="1" outlineLevel="2" thickBot="1" x14ac:dyDescent="0.25">
      <c r="A305" s="34"/>
      <c r="C305" s="66"/>
      <c r="D305" s="66"/>
      <c r="E305" s="281" t="str">
        <f>Step1_Historical!E59</f>
        <v>Operating / Administrative Endowment</v>
      </c>
      <c r="F305" s="249"/>
      <c r="G305" s="249"/>
      <c r="H305" s="249"/>
      <c r="I305" s="249"/>
      <c r="J305" s="249"/>
      <c r="K305" s="276"/>
      <c r="L305" s="276"/>
      <c r="M305" s="307">
        <f t="shared" ref="M305:R305" si="51">M206</f>
        <v>0</v>
      </c>
      <c r="N305" s="282">
        <f t="shared" si="51"/>
        <v>0</v>
      </c>
      <c r="O305" s="282">
        <f t="shared" si="51"/>
        <v>0</v>
      </c>
      <c r="P305" s="283">
        <f t="shared" si="51"/>
        <v>0</v>
      </c>
      <c r="Q305" s="283">
        <f t="shared" si="51"/>
        <v>0</v>
      </c>
      <c r="R305" s="284">
        <f t="shared" si="51"/>
        <v>0</v>
      </c>
      <c r="S305" s="65"/>
      <c r="T305" s="5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</row>
    <row r="306" spans="1:32" ht="13.5" hidden="1" outlineLevel="2" thickBot="1" x14ac:dyDescent="0.25">
      <c r="A306" s="34"/>
      <c r="C306" s="66"/>
      <c r="D306" s="66"/>
      <c r="E306" s="281" t="str">
        <f>Step1_Historical!E60</f>
        <v>Operating / Administrative Reserve</v>
      </c>
      <c r="F306" s="249"/>
      <c r="G306" s="249"/>
      <c r="H306" s="249"/>
      <c r="I306" s="249"/>
      <c r="J306" s="249"/>
      <c r="K306" s="276"/>
      <c r="L306" s="276"/>
      <c r="M306" s="307">
        <f t="shared" ref="M306:R306" si="52">M217</f>
        <v>0</v>
      </c>
      <c r="N306" s="282">
        <f t="shared" si="52"/>
        <v>0</v>
      </c>
      <c r="O306" s="282">
        <f t="shared" si="52"/>
        <v>0</v>
      </c>
      <c r="P306" s="283">
        <f t="shared" si="52"/>
        <v>0</v>
      </c>
      <c r="Q306" s="283">
        <f t="shared" si="52"/>
        <v>0</v>
      </c>
      <c r="R306" s="284">
        <f t="shared" si="52"/>
        <v>0</v>
      </c>
      <c r="S306" s="65"/>
      <c r="T306" s="5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</row>
    <row r="307" spans="1:32" ht="13.5" hidden="1" outlineLevel="1" thickBot="1" x14ac:dyDescent="0.25">
      <c r="A307" s="34"/>
      <c r="C307" s="66"/>
      <c r="D307" s="66"/>
      <c r="E307" s="85" t="s">
        <v>20</v>
      </c>
      <c r="F307" s="249"/>
      <c r="G307" s="249"/>
      <c r="H307" s="249"/>
      <c r="I307" s="249"/>
      <c r="J307" s="249"/>
      <c r="K307" s="276"/>
      <c r="L307" s="276"/>
      <c r="M307" s="317">
        <f t="shared" ref="M307:R307" si="53">SUM(M297:M306)</f>
        <v>0</v>
      </c>
      <c r="N307" s="318">
        <f t="shared" si="53"/>
        <v>0</v>
      </c>
      <c r="O307" s="318">
        <f t="shared" si="53"/>
        <v>0</v>
      </c>
      <c r="P307" s="318">
        <f t="shared" si="53"/>
        <v>0</v>
      </c>
      <c r="Q307" s="318">
        <f t="shared" si="53"/>
        <v>0</v>
      </c>
      <c r="R307" s="320">
        <f t="shared" si="53"/>
        <v>0</v>
      </c>
      <c r="S307" s="65"/>
      <c r="T307" s="5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</row>
    <row r="308" spans="1:32" hidden="1" outlineLevel="1" x14ac:dyDescent="0.2">
      <c r="A308" s="34"/>
      <c r="C308" s="66"/>
      <c r="D308" s="66"/>
      <c r="E308" s="235" t="s">
        <v>71</v>
      </c>
      <c r="F308" s="249"/>
      <c r="G308" s="249"/>
      <c r="H308" s="249"/>
      <c r="I308" s="249"/>
      <c r="J308" s="249"/>
      <c r="K308" s="276"/>
      <c r="L308" s="276"/>
      <c r="M308" s="321" t="s">
        <v>35</v>
      </c>
      <c r="N308" s="322" t="e">
        <f>(N307-M307)/M307</f>
        <v>#DIV/0!</v>
      </c>
      <c r="O308" s="322" t="e">
        <f>(O307-N307)/N307</f>
        <v>#DIV/0!</v>
      </c>
      <c r="P308" s="323" t="e">
        <f>(P307-O307)/O307</f>
        <v>#DIV/0!</v>
      </c>
      <c r="Q308" s="323" t="e">
        <f>(Q307-P307)/P307</f>
        <v>#DIV/0!</v>
      </c>
      <c r="R308" s="324" t="e">
        <f>(R307-Q307)/Q307</f>
        <v>#DIV/0!</v>
      </c>
      <c r="S308" s="65"/>
      <c r="T308" s="5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</row>
    <row r="309" spans="1:32" ht="5.25" hidden="1" customHeight="1" outlineLevel="1" thickBot="1" x14ac:dyDescent="0.25">
      <c r="A309" s="34"/>
      <c r="C309" s="66"/>
      <c r="D309" s="67"/>
      <c r="E309" s="256"/>
      <c r="F309" s="236"/>
      <c r="G309" s="236"/>
      <c r="H309" s="236"/>
      <c r="I309" s="236"/>
      <c r="J309" s="236"/>
      <c r="K309" s="287"/>
      <c r="L309" s="287"/>
      <c r="M309" s="297"/>
      <c r="N309" s="297"/>
      <c r="O309" s="297"/>
      <c r="P309" s="297"/>
      <c r="Q309" s="297"/>
      <c r="R309" s="325"/>
      <c r="S309" s="65"/>
      <c r="T309" s="5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</row>
    <row r="310" spans="1:32" ht="13.5" hidden="1" outlineLevel="1" thickBot="1" x14ac:dyDescent="0.25">
      <c r="A310" s="34"/>
      <c r="C310" s="66"/>
      <c r="D310" s="249"/>
      <c r="E310" s="228"/>
      <c r="F310" s="249"/>
      <c r="G310" s="249"/>
      <c r="H310" s="249"/>
      <c r="I310" s="249"/>
      <c r="J310" s="249"/>
      <c r="K310" s="276"/>
      <c r="L310" s="276"/>
      <c r="M310" s="296"/>
      <c r="N310" s="296"/>
      <c r="O310" s="296"/>
      <c r="P310" s="296"/>
      <c r="Q310" s="296"/>
      <c r="R310" s="296"/>
      <c r="S310" s="65"/>
      <c r="T310" s="5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</row>
    <row r="311" spans="1:32" ht="15" hidden="1" outlineLevel="1" x14ac:dyDescent="0.2">
      <c r="A311" s="34"/>
      <c r="C311" s="66"/>
      <c r="D311" s="267" t="s">
        <v>72</v>
      </c>
      <c r="E311" s="239"/>
      <c r="F311" s="239"/>
      <c r="G311" s="239"/>
      <c r="H311" s="239"/>
      <c r="I311" s="239"/>
      <c r="J311" s="239"/>
      <c r="K311" s="268"/>
      <c r="L311" s="268"/>
      <c r="M311" s="241" t="str">
        <f t="shared" ref="M311:R311" si="54">M292</f>
        <v>Dec 31, 2013</v>
      </c>
      <c r="N311" s="241" t="str">
        <f t="shared" si="54"/>
        <v>Dec 31, 2014</v>
      </c>
      <c r="O311" s="241" t="str">
        <f t="shared" si="54"/>
        <v>Dec 31, 2015</v>
      </c>
      <c r="P311" s="241" t="str">
        <f t="shared" si="54"/>
        <v>Dec 31, 2016</v>
      </c>
      <c r="Q311" s="241" t="str">
        <f t="shared" si="54"/>
        <v>Dec 31, 2017</v>
      </c>
      <c r="R311" s="242" t="str">
        <f t="shared" si="54"/>
        <v>Dec 31, 2018</v>
      </c>
      <c r="S311" s="65"/>
      <c r="T311" s="5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</row>
    <row r="312" spans="1:32" ht="5.25" hidden="1" customHeight="1" outlineLevel="1" x14ac:dyDescent="0.2">
      <c r="A312" s="34"/>
      <c r="C312" s="66"/>
      <c r="D312" s="66"/>
      <c r="E312" s="249"/>
      <c r="F312" s="249"/>
      <c r="G312" s="249"/>
      <c r="H312" s="249"/>
      <c r="I312" s="249"/>
      <c r="J312" s="249"/>
      <c r="K312" s="249"/>
      <c r="L312" s="249"/>
      <c r="M312" s="249"/>
      <c r="N312" s="249"/>
      <c r="O312" s="249"/>
      <c r="P312" s="249"/>
      <c r="Q312" s="249"/>
      <c r="R312" s="65"/>
      <c r="S312" s="65"/>
      <c r="T312" s="5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</row>
    <row r="313" spans="1:32" ht="13.5" hidden="1" outlineLevel="2" thickBot="1" x14ac:dyDescent="0.25">
      <c r="A313" s="34"/>
      <c r="C313" s="66"/>
      <c r="D313" s="66"/>
      <c r="E313" s="364" t="str">
        <f t="shared" ref="E313:E325" si="55">E294</f>
        <v>DAF Category 1</v>
      </c>
      <c r="F313" s="249"/>
      <c r="G313" s="249"/>
      <c r="H313" s="249"/>
      <c r="I313" s="249"/>
      <c r="J313" s="249"/>
      <c r="K313" s="249"/>
      <c r="L313" s="249"/>
      <c r="M313" s="326" t="str">
        <f t="shared" ref="M313:R313" si="56">M38</f>
        <v>NA</v>
      </c>
      <c r="N313" s="282">
        <f t="shared" si="56"/>
        <v>0</v>
      </c>
      <c r="O313" s="282">
        <f t="shared" si="56"/>
        <v>0</v>
      </c>
      <c r="P313" s="283">
        <f t="shared" si="56"/>
        <v>0</v>
      </c>
      <c r="Q313" s="283">
        <f t="shared" si="56"/>
        <v>0</v>
      </c>
      <c r="R313" s="284">
        <f t="shared" si="56"/>
        <v>0</v>
      </c>
      <c r="S313" s="65"/>
      <c r="T313" s="5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</row>
    <row r="314" spans="1:32" ht="13.5" hidden="1" outlineLevel="2" thickBot="1" x14ac:dyDescent="0.25">
      <c r="A314" s="34"/>
      <c r="C314" s="66"/>
      <c r="D314" s="66"/>
      <c r="E314" s="364" t="str">
        <f t="shared" si="55"/>
        <v>DAF Category 2</v>
      </c>
      <c r="F314" s="249"/>
      <c r="G314" s="249"/>
      <c r="H314" s="249"/>
      <c r="I314" s="249"/>
      <c r="J314" s="249"/>
      <c r="K314" s="249"/>
      <c r="L314" s="249"/>
      <c r="M314" s="326" t="str">
        <f t="shared" ref="M314:R314" si="57">M54</f>
        <v>NA</v>
      </c>
      <c r="N314" s="282">
        <f t="shared" si="57"/>
        <v>0</v>
      </c>
      <c r="O314" s="282">
        <f t="shared" si="57"/>
        <v>0</v>
      </c>
      <c r="P314" s="283">
        <f t="shared" si="57"/>
        <v>0</v>
      </c>
      <c r="Q314" s="283">
        <f t="shared" si="57"/>
        <v>0</v>
      </c>
      <c r="R314" s="284">
        <f t="shared" si="57"/>
        <v>0</v>
      </c>
      <c r="S314" s="65"/>
      <c r="T314" s="5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</row>
    <row r="315" spans="1:32" ht="13.5" hidden="1" outlineLevel="2" thickBot="1" x14ac:dyDescent="0.25">
      <c r="A315" s="34"/>
      <c r="C315" s="66"/>
      <c r="D315" s="66"/>
      <c r="E315" s="364" t="str">
        <f t="shared" si="55"/>
        <v>DAF Category 3</v>
      </c>
      <c r="F315" s="249"/>
      <c r="G315" s="249"/>
      <c r="H315" s="249"/>
      <c r="I315" s="249"/>
      <c r="J315" s="249"/>
      <c r="K315" s="249"/>
      <c r="L315" s="249"/>
      <c r="M315" s="326" t="str">
        <f t="shared" ref="M315:R315" si="58">M70</f>
        <v>NA</v>
      </c>
      <c r="N315" s="282">
        <f t="shared" si="58"/>
        <v>0</v>
      </c>
      <c r="O315" s="282">
        <f t="shared" si="58"/>
        <v>0</v>
      </c>
      <c r="P315" s="283">
        <f t="shared" si="58"/>
        <v>0</v>
      </c>
      <c r="Q315" s="283">
        <f t="shared" si="58"/>
        <v>0</v>
      </c>
      <c r="R315" s="284">
        <f t="shared" si="58"/>
        <v>0</v>
      </c>
      <c r="S315" s="65"/>
      <c r="T315" s="5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</row>
    <row r="316" spans="1:32" ht="13.5" hidden="1" outlineLevel="2" thickBot="1" x14ac:dyDescent="0.25">
      <c r="A316" s="34"/>
      <c r="C316" s="66"/>
      <c r="D316" s="66"/>
      <c r="E316" s="281" t="str">
        <f t="shared" si="55"/>
        <v>Total Donor Advised Funds</v>
      </c>
      <c r="F316" s="249"/>
      <c r="G316" s="249"/>
      <c r="H316" s="249"/>
      <c r="I316" s="249"/>
      <c r="J316" s="249"/>
      <c r="K316" s="276"/>
      <c r="L316" s="276"/>
      <c r="M316" s="326" t="s">
        <v>35</v>
      </c>
      <c r="N316" s="282">
        <f>SUM(N313:N315)</f>
        <v>0</v>
      </c>
      <c r="O316" s="282">
        <f>SUM(O313:O315)</f>
        <v>0</v>
      </c>
      <c r="P316" s="283">
        <f>SUM(P313:P315)</f>
        <v>0</v>
      </c>
      <c r="Q316" s="283">
        <f>SUM(Q313:Q315)</f>
        <v>0</v>
      </c>
      <c r="R316" s="284">
        <f>SUM(R313:R315)</f>
        <v>0</v>
      </c>
      <c r="S316" s="65"/>
      <c r="T316" s="5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</row>
    <row r="317" spans="1:32" ht="13.5" hidden="1" outlineLevel="2" thickBot="1" x14ac:dyDescent="0.25">
      <c r="A317" s="34"/>
      <c r="C317" s="66"/>
      <c r="D317" s="66"/>
      <c r="E317" s="281" t="str">
        <f t="shared" si="55"/>
        <v>Scholarship</v>
      </c>
      <c r="F317" s="249"/>
      <c r="G317" s="249"/>
      <c r="H317" s="249"/>
      <c r="I317" s="249"/>
      <c r="J317" s="249"/>
      <c r="K317" s="276"/>
      <c r="L317" s="276"/>
      <c r="M317" s="326" t="str">
        <f t="shared" ref="M317:R317" si="59">M86</f>
        <v>NA</v>
      </c>
      <c r="N317" s="282">
        <f t="shared" si="59"/>
        <v>0</v>
      </c>
      <c r="O317" s="282">
        <f t="shared" si="59"/>
        <v>0</v>
      </c>
      <c r="P317" s="283">
        <f t="shared" si="59"/>
        <v>0</v>
      </c>
      <c r="Q317" s="283">
        <f t="shared" si="59"/>
        <v>0</v>
      </c>
      <c r="R317" s="284">
        <f t="shared" si="59"/>
        <v>0</v>
      </c>
      <c r="S317" s="65"/>
      <c r="T317" s="5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</row>
    <row r="318" spans="1:32" ht="13.5" hidden="1" outlineLevel="2" thickBot="1" x14ac:dyDescent="0.25">
      <c r="A318" s="34"/>
      <c r="C318" s="66"/>
      <c r="D318" s="66"/>
      <c r="E318" s="281" t="str">
        <f t="shared" si="55"/>
        <v>Unrestricted / FOI / Community Leadership</v>
      </c>
      <c r="F318" s="249"/>
      <c r="G318" s="249"/>
      <c r="H318" s="249"/>
      <c r="I318" s="249"/>
      <c r="J318" s="249"/>
      <c r="K318" s="276"/>
      <c r="L318" s="276"/>
      <c r="M318" s="326" t="str">
        <f t="shared" ref="M318:R318" si="60">M102</f>
        <v>NA</v>
      </c>
      <c r="N318" s="282">
        <f t="shared" si="60"/>
        <v>0</v>
      </c>
      <c r="O318" s="282">
        <f t="shared" si="60"/>
        <v>0</v>
      </c>
      <c r="P318" s="283">
        <f t="shared" si="60"/>
        <v>0</v>
      </c>
      <c r="Q318" s="283">
        <f t="shared" si="60"/>
        <v>0</v>
      </c>
      <c r="R318" s="284">
        <f t="shared" si="60"/>
        <v>0</v>
      </c>
      <c r="S318" s="65"/>
      <c r="T318" s="5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</row>
    <row r="319" spans="1:32" ht="13.5" hidden="1" outlineLevel="2" thickBot="1" x14ac:dyDescent="0.25">
      <c r="A319" s="34"/>
      <c r="C319" s="66"/>
      <c r="D319" s="66"/>
      <c r="E319" s="281" t="str">
        <f t="shared" si="55"/>
        <v>Designated / Agency</v>
      </c>
      <c r="F319" s="249"/>
      <c r="G319" s="249"/>
      <c r="H319" s="249"/>
      <c r="I319" s="249"/>
      <c r="J319" s="249"/>
      <c r="K319" s="276"/>
      <c r="L319" s="276"/>
      <c r="M319" s="326" t="str">
        <f t="shared" ref="M319:R319" si="61">M118</f>
        <v>NA</v>
      </c>
      <c r="N319" s="282">
        <f t="shared" si="61"/>
        <v>0</v>
      </c>
      <c r="O319" s="282">
        <f t="shared" si="61"/>
        <v>0</v>
      </c>
      <c r="P319" s="283">
        <f t="shared" si="61"/>
        <v>0</v>
      </c>
      <c r="Q319" s="283">
        <f t="shared" si="61"/>
        <v>0</v>
      </c>
      <c r="R319" s="284">
        <f t="shared" si="61"/>
        <v>0</v>
      </c>
      <c r="S319" s="65"/>
      <c r="T319" s="5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</row>
    <row r="320" spans="1:32" ht="13.5" hidden="1" outlineLevel="2" thickBot="1" x14ac:dyDescent="0.25">
      <c r="A320" s="34"/>
      <c r="C320" s="66"/>
      <c r="D320" s="66"/>
      <c r="E320" s="281" t="str">
        <f t="shared" si="55"/>
        <v>Supporting Organization</v>
      </c>
      <c r="F320" s="249"/>
      <c r="G320" s="249"/>
      <c r="H320" s="249"/>
      <c r="I320" s="249"/>
      <c r="J320" s="249"/>
      <c r="K320" s="276"/>
      <c r="L320" s="276"/>
      <c r="M320" s="326" t="str">
        <f t="shared" ref="M320:R320" si="62">M134</f>
        <v>NA</v>
      </c>
      <c r="N320" s="282">
        <f t="shared" si="62"/>
        <v>0</v>
      </c>
      <c r="O320" s="282">
        <f t="shared" si="62"/>
        <v>0</v>
      </c>
      <c r="P320" s="283">
        <f t="shared" si="62"/>
        <v>0</v>
      </c>
      <c r="Q320" s="283">
        <f t="shared" si="62"/>
        <v>0</v>
      </c>
      <c r="R320" s="284">
        <f t="shared" si="62"/>
        <v>0</v>
      </c>
      <c r="S320" s="65"/>
      <c r="T320" s="5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</row>
    <row r="321" spans="1:32" ht="13.5" hidden="1" outlineLevel="2" thickBot="1" x14ac:dyDescent="0.25">
      <c r="A321" s="34"/>
      <c r="C321" s="66"/>
      <c r="D321" s="66"/>
      <c r="E321" s="281" t="str">
        <f t="shared" si="55"/>
        <v>Other Fund Type 1</v>
      </c>
      <c r="F321" s="249"/>
      <c r="G321" s="249"/>
      <c r="H321" s="249"/>
      <c r="I321" s="249"/>
      <c r="J321" s="249"/>
      <c r="K321" s="276"/>
      <c r="L321" s="276"/>
      <c r="M321" s="326" t="str">
        <f t="shared" ref="M321:R321" si="63">M150</f>
        <v>NA</v>
      </c>
      <c r="N321" s="282">
        <f t="shared" si="63"/>
        <v>0</v>
      </c>
      <c r="O321" s="282">
        <f t="shared" si="63"/>
        <v>0</v>
      </c>
      <c r="P321" s="283">
        <f t="shared" si="63"/>
        <v>0</v>
      </c>
      <c r="Q321" s="283">
        <f t="shared" si="63"/>
        <v>0</v>
      </c>
      <c r="R321" s="284">
        <f t="shared" si="63"/>
        <v>0</v>
      </c>
      <c r="S321" s="65"/>
      <c r="T321" s="5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</row>
    <row r="322" spans="1:32" ht="13.5" hidden="1" outlineLevel="2" thickBot="1" x14ac:dyDescent="0.25">
      <c r="A322" s="34"/>
      <c r="C322" s="66"/>
      <c r="D322" s="66"/>
      <c r="E322" s="281" t="str">
        <f t="shared" si="55"/>
        <v>Other Fund Type 2</v>
      </c>
      <c r="F322" s="249"/>
      <c r="G322" s="249"/>
      <c r="H322" s="249"/>
      <c r="I322" s="249"/>
      <c r="J322" s="249"/>
      <c r="K322" s="276"/>
      <c r="L322" s="276"/>
      <c r="M322" s="326" t="str">
        <f t="shared" ref="M322:R322" si="64">M166</f>
        <v>NA</v>
      </c>
      <c r="N322" s="282">
        <f t="shared" si="64"/>
        <v>0</v>
      </c>
      <c r="O322" s="282">
        <f t="shared" si="64"/>
        <v>0</v>
      </c>
      <c r="P322" s="283">
        <f t="shared" si="64"/>
        <v>0</v>
      </c>
      <c r="Q322" s="283">
        <f t="shared" si="64"/>
        <v>0</v>
      </c>
      <c r="R322" s="284">
        <f t="shared" si="64"/>
        <v>0</v>
      </c>
      <c r="S322" s="65"/>
      <c r="T322" s="5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</row>
    <row r="323" spans="1:32" ht="13.5" hidden="1" outlineLevel="2" thickBot="1" x14ac:dyDescent="0.25">
      <c r="A323" s="34"/>
      <c r="C323" s="66"/>
      <c r="D323" s="66"/>
      <c r="E323" s="281" t="str">
        <f t="shared" si="55"/>
        <v>Other Fund Type 3</v>
      </c>
      <c r="F323" s="249"/>
      <c r="G323" s="249"/>
      <c r="H323" s="249"/>
      <c r="I323" s="249"/>
      <c r="J323" s="249"/>
      <c r="K323" s="276"/>
      <c r="L323" s="276"/>
      <c r="M323" s="326" t="str">
        <f t="shared" ref="M323:R323" si="65">M182</f>
        <v>NA</v>
      </c>
      <c r="N323" s="282">
        <f t="shared" si="65"/>
        <v>0</v>
      </c>
      <c r="O323" s="282">
        <f t="shared" si="65"/>
        <v>0</v>
      </c>
      <c r="P323" s="283">
        <f t="shared" si="65"/>
        <v>0</v>
      </c>
      <c r="Q323" s="283">
        <f t="shared" si="65"/>
        <v>0</v>
      </c>
      <c r="R323" s="284">
        <f t="shared" si="65"/>
        <v>0</v>
      </c>
      <c r="S323" s="65"/>
      <c r="T323" s="5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</row>
    <row r="324" spans="1:32" ht="13.5" hidden="1" outlineLevel="2" thickBot="1" x14ac:dyDescent="0.25">
      <c r="A324" s="34"/>
      <c r="C324" s="66"/>
      <c r="D324" s="66"/>
      <c r="E324" s="281" t="str">
        <f t="shared" si="55"/>
        <v>Operating / Administrative Endowment</v>
      </c>
      <c r="F324" s="249"/>
      <c r="G324" s="249"/>
      <c r="H324" s="249"/>
      <c r="I324" s="249"/>
      <c r="J324" s="249"/>
      <c r="K324" s="276"/>
      <c r="L324" s="276"/>
      <c r="M324" s="326" t="str">
        <f>M151</f>
        <v>NA</v>
      </c>
      <c r="N324" s="282">
        <f>N204</f>
        <v>0</v>
      </c>
      <c r="O324" s="282">
        <f>O204</f>
        <v>0</v>
      </c>
      <c r="P324" s="283">
        <f>P204</f>
        <v>0</v>
      </c>
      <c r="Q324" s="283">
        <f>Q204</f>
        <v>0</v>
      </c>
      <c r="R324" s="284">
        <f>R204</f>
        <v>0</v>
      </c>
      <c r="S324" s="65"/>
      <c r="T324" s="5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</row>
    <row r="325" spans="1:32" ht="13.5" hidden="1" outlineLevel="2" thickBot="1" x14ac:dyDescent="0.25">
      <c r="A325" s="34"/>
      <c r="C325" s="66"/>
      <c r="D325" s="66"/>
      <c r="E325" s="281" t="str">
        <f t="shared" si="55"/>
        <v>Operating / Administrative Reserve</v>
      </c>
      <c r="F325" s="249"/>
      <c r="G325" s="249"/>
      <c r="H325" s="249"/>
      <c r="I325" s="249"/>
      <c r="J325" s="249"/>
      <c r="K325" s="276"/>
      <c r="L325" s="276"/>
      <c r="M325" s="326" t="s">
        <v>35</v>
      </c>
      <c r="N325" s="365" t="s">
        <v>35</v>
      </c>
      <c r="O325" s="365" t="s">
        <v>35</v>
      </c>
      <c r="P325" s="366" t="s">
        <v>35</v>
      </c>
      <c r="Q325" s="366" t="s">
        <v>35</v>
      </c>
      <c r="R325" s="367" t="s">
        <v>35</v>
      </c>
      <c r="S325" s="65"/>
      <c r="T325" s="5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</row>
    <row r="326" spans="1:32" ht="13.5" hidden="1" outlineLevel="1" thickBot="1" x14ac:dyDescent="0.25">
      <c r="A326" s="34"/>
      <c r="C326" s="66"/>
      <c r="D326" s="66"/>
      <c r="E326" s="85" t="s">
        <v>22</v>
      </c>
      <c r="F326" s="249"/>
      <c r="G326" s="249"/>
      <c r="H326" s="249"/>
      <c r="I326" s="249"/>
      <c r="J326" s="249"/>
      <c r="K326" s="276"/>
      <c r="L326" s="276"/>
      <c r="M326" s="327">
        <f>Step1_Historical!M48</f>
        <v>0</v>
      </c>
      <c r="N326" s="318">
        <f>SUM(N316:N325)</f>
        <v>0</v>
      </c>
      <c r="O326" s="318">
        <f>SUM(O316:O325)</f>
        <v>0</v>
      </c>
      <c r="P326" s="319">
        <f>SUM(P316:P325)</f>
        <v>0</v>
      </c>
      <c r="Q326" s="319">
        <f>SUM(Q316:Q325)</f>
        <v>0</v>
      </c>
      <c r="R326" s="320">
        <f>SUM(R316:R325)</f>
        <v>0</v>
      </c>
      <c r="S326" s="65"/>
      <c r="T326" s="5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</row>
    <row r="327" spans="1:32" ht="13.5" hidden="1" outlineLevel="1" thickBot="1" x14ac:dyDescent="0.25">
      <c r="A327" s="34"/>
      <c r="C327" s="66"/>
      <c r="D327" s="66"/>
      <c r="E327" s="235" t="s">
        <v>71</v>
      </c>
      <c r="F327" s="249"/>
      <c r="G327" s="249"/>
      <c r="H327" s="249"/>
      <c r="I327" s="249"/>
      <c r="J327" s="249"/>
      <c r="K327" s="276"/>
      <c r="L327" s="276"/>
      <c r="M327" s="321" t="s">
        <v>35</v>
      </c>
      <c r="N327" s="322" t="e">
        <f>(N326-M326)/M326</f>
        <v>#DIV/0!</v>
      </c>
      <c r="O327" s="322" t="e">
        <f>(O326-N326)/N326</f>
        <v>#DIV/0!</v>
      </c>
      <c r="P327" s="323" t="e">
        <f>(P326-O326)/O326</f>
        <v>#DIV/0!</v>
      </c>
      <c r="Q327" s="323" t="e">
        <f>(Q326-P326)/P326</f>
        <v>#DIV/0!</v>
      </c>
      <c r="R327" s="324" t="e">
        <f>(R326-Q326)/Q326</f>
        <v>#DIV/0!</v>
      </c>
      <c r="S327" s="65"/>
      <c r="T327" s="5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</row>
    <row r="328" spans="1:32" hidden="1" outlineLevel="1" x14ac:dyDescent="0.2">
      <c r="A328" s="34"/>
      <c r="C328" s="66"/>
      <c r="D328" s="66"/>
      <c r="E328" s="235" t="s">
        <v>73</v>
      </c>
      <c r="F328" s="249"/>
      <c r="G328" s="249"/>
      <c r="H328" s="249"/>
      <c r="I328" s="249"/>
      <c r="J328" s="249"/>
      <c r="K328" s="276"/>
      <c r="L328" s="276"/>
      <c r="M328" s="328" t="e">
        <f t="shared" ref="M328:R328" si="66">M326/M307</f>
        <v>#DIV/0!</v>
      </c>
      <c r="N328" s="329" t="e">
        <f t="shared" si="66"/>
        <v>#DIV/0!</v>
      </c>
      <c r="O328" s="329" t="e">
        <f t="shared" si="66"/>
        <v>#DIV/0!</v>
      </c>
      <c r="P328" s="329" t="e">
        <f t="shared" si="66"/>
        <v>#DIV/0!</v>
      </c>
      <c r="Q328" s="329" t="e">
        <f t="shared" si="66"/>
        <v>#DIV/0!</v>
      </c>
      <c r="R328" s="324" t="e">
        <f t="shared" si="66"/>
        <v>#DIV/0!</v>
      </c>
      <c r="S328" s="65"/>
      <c r="T328" s="5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</row>
    <row r="329" spans="1:32" ht="5.25" hidden="1" customHeight="1" outlineLevel="1" thickBot="1" x14ac:dyDescent="0.25">
      <c r="A329" s="34"/>
      <c r="C329" s="66"/>
      <c r="D329" s="67"/>
      <c r="E329" s="256"/>
      <c r="F329" s="236"/>
      <c r="G329" s="236"/>
      <c r="H329" s="236"/>
      <c r="I329" s="236"/>
      <c r="J329" s="236"/>
      <c r="K329" s="287"/>
      <c r="L329" s="287"/>
      <c r="M329" s="297"/>
      <c r="N329" s="297"/>
      <c r="O329" s="297"/>
      <c r="P329" s="297"/>
      <c r="Q329" s="297"/>
      <c r="R329" s="325"/>
      <c r="S329" s="65"/>
      <c r="T329" s="5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</row>
    <row r="330" spans="1:32" ht="13.5" hidden="1" outlineLevel="1" thickBot="1" x14ac:dyDescent="0.25">
      <c r="A330" s="34"/>
      <c r="C330" s="66"/>
      <c r="D330" s="249"/>
      <c r="E330" s="228"/>
      <c r="F330" s="249"/>
      <c r="G330" s="249"/>
      <c r="H330" s="249"/>
      <c r="I330" s="249"/>
      <c r="J330" s="249"/>
      <c r="K330" s="276"/>
      <c r="L330" s="276"/>
      <c r="M330" s="296"/>
      <c r="N330" s="296"/>
      <c r="O330" s="296"/>
      <c r="P330" s="296"/>
      <c r="Q330" s="296"/>
      <c r="R330" s="296"/>
      <c r="S330" s="65"/>
      <c r="T330" s="5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</row>
    <row r="331" spans="1:32" ht="15" hidden="1" outlineLevel="1" x14ac:dyDescent="0.2">
      <c r="A331" s="34"/>
      <c r="C331" s="66"/>
      <c r="D331" s="267" t="s">
        <v>74</v>
      </c>
      <c r="E331" s="239"/>
      <c r="F331" s="239"/>
      <c r="G331" s="239"/>
      <c r="H331" s="239"/>
      <c r="I331" s="239"/>
      <c r="J331" s="239"/>
      <c r="K331" s="268"/>
      <c r="L331" s="268"/>
      <c r="M331" s="241" t="str">
        <f t="shared" ref="M331:R331" si="67">M311</f>
        <v>Dec 31, 2013</v>
      </c>
      <c r="N331" s="241" t="str">
        <f t="shared" si="67"/>
        <v>Dec 31, 2014</v>
      </c>
      <c r="O331" s="241" t="str">
        <f t="shared" si="67"/>
        <v>Dec 31, 2015</v>
      </c>
      <c r="P331" s="241" t="str">
        <f t="shared" si="67"/>
        <v>Dec 31, 2016</v>
      </c>
      <c r="Q331" s="241" t="str">
        <f t="shared" si="67"/>
        <v>Dec 31, 2017</v>
      </c>
      <c r="R331" s="242" t="str">
        <f t="shared" si="67"/>
        <v>Dec 31, 2018</v>
      </c>
      <c r="S331" s="65"/>
      <c r="T331" s="5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</row>
    <row r="332" spans="1:32" ht="5.25" hidden="1" customHeight="1" outlineLevel="1" x14ac:dyDescent="0.2">
      <c r="A332" s="34"/>
      <c r="C332" s="66"/>
      <c r="D332" s="66"/>
      <c r="E332" s="249"/>
      <c r="F332" s="249"/>
      <c r="G332" s="249"/>
      <c r="H332" s="249"/>
      <c r="I332" s="249"/>
      <c r="J332" s="249"/>
      <c r="K332" s="249"/>
      <c r="L332" s="249"/>
      <c r="M332" s="249"/>
      <c r="N332" s="249"/>
      <c r="O332" s="249"/>
      <c r="P332" s="249"/>
      <c r="Q332" s="249"/>
      <c r="R332" s="65"/>
      <c r="S332" s="65"/>
      <c r="T332" s="5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</row>
    <row r="333" spans="1:32" ht="13.5" hidden="1" outlineLevel="2" thickBot="1" x14ac:dyDescent="0.25">
      <c r="A333" s="34"/>
      <c r="C333" s="66"/>
      <c r="D333" s="66"/>
      <c r="E333" s="364" t="str">
        <f t="shared" ref="E333:E343" si="68">E313</f>
        <v>DAF Category 1</v>
      </c>
      <c r="F333" s="249"/>
      <c r="G333" s="249"/>
      <c r="H333" s="249"/>
      <c r="I333" s="249"/>
      <c r="J333" s="249"/>
      <c r="K333" s="249"/>
      <c r="L333" s="249"/>
      <c r="M333" s="326" t="str">
        <f t="shared" ref="M333:R333" si="69">M39</f>
        <v>NA</v>
      </c>
      <c r="N333" s="282">
        <f t="shared" si="69"/>
        <v>0</v>
      </c>
      <c r="O333" s="282">
        <f t="shared" si="69"/>
        <v>0</v>
      </c>
      <c r="P333" s="283">
        <f t="shared" si="69"/>
        <v>0</v>
      </c>
      <c r="Q333" s="283">
        <f t="shared" si="69"/>
        <v>0</v>
      </c>
      <c r="R333" s="284">
        <f t="shared" si="69"/>
        <v>0</v>
      </c>
      <c r="S333" s="65"/>
      <c r="T333" s="5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</row>
    <row r="334" spans="1:32" ht="13.5" hidden="1" outlineLevel="2" thickBot="1" x14ac:dyDescent="0.25">
      <c r="A334" s="34"/>
      <c r="C334" s="66"/>
      <c r="D334" s="66"/>
      <c r="E334" s="364" t="str">
        <f t="shared" si="68"/>
        <v>DAF Category 2</v>
      </c>
      <c r="F334" s="249"/>
      <c r="G334" s="249"/>
      <c r="H334" s="249"/>
      <c r="I334" s="249"/>
      <c r="J334" s="249"/>
      <c r="K334" s="249"/>
      <c r="L334" s="249"/>
      <c r="M334" s="326" t="str">
        <f t="shared" ref="M334:R334" si="70">M55</f>
        <v>NA</v>
      </c>
      <c r="N334" s="282">
        <f t="shared" si="70"/>
        <v>0</v>
      </c>
      <c r="O334" s="282">
        <f t="shared" si="70"/>
        <v>0</v>
      </c>
      <c r="P334" s="283">
        <f t="shared" si="70"/>
        <v>0</v>
      </c>
      <c r="Q334" s="283">
        <f t="shared" si="70"/>
        <v>0</v>
      </c>
      <c r="R334" s="284">
        <f t="shared" si="70"/>
        <v>0</v>
      </c>
      <c r="S334" s="65"/>
      <c r="T334" s="5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</row>
    <row r="335" spans="1:32" ht="13.5" hidden="1" outlineLevel="2" thickBot="1" x14ac:dyDescent="0.25">
      <c r="A335" s="34"/>
      <c r="C335" s="66"/>
      <c r="D335" s="66"/>
      <c r="E335" s="364" t="str">
        <f t="shared" si="68"/>
        <v>DAF Category 3</v>
      </c>
      <c r="F335" s="249"/>
      <c r="G335" s="249"/>
      <c r="H335" s="249"/>
      <c r="I335" s="249"/>
      <c r="J335" s="249"/>
      <c r="K335" s="249"/>
      <c r="L335" s="249"/>
      <c r="M335" s="326" t="str">
        <f t="shared" ref="M335:R335" si="71">M71</f>
        <v>NA</v>
      </c>
      <c r="N335" s="282">
        <f t="shared" si="71"/>
        <v>0</v>
      </c>
      <c r="O335" s="282">
        <f t="shared" si="71"/>
        <v>0</v>
      </c>
      <c r="P335" s="283">
        <f t="shared" si="71"/>
        <v>0</v>
      </c>
      <c r="Q335" s="283">
        <f t="shared" si="71"/>
        <v>0</v>
      </c>
      <c r="R335" s="284">
        <f t="shared" si="71"/>
        <v>0</v>
      </c>
      <c r="S335" s="65"/>
      <c r="T335" s="5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</row>
    <row r="336" spans="1:32" ht="13.5" hidden="1" outlineLevel="2" thickBot="1" x14ac:dyDescent="0.25">
      <c r="A336" s="34"/>
      <c r="C336" s="66"/>
      <c r="D336" s="66"/>
      <c r="E336" s="281" t="str">
        <f t="shared" si="68"/>
        <v>Total Donor Advised Funds</v>
      </c>
      <c r="F336" s="249"/>
      <c r="G336" s="249"/>
      <c r="H336" s="249"/>
      <c r="I336" s="249"/>
      <c r="J336" s="249"/>
      <c r="K336" s="276"/>
      <c r="L336" s="276"/>
      <c r="M336" s="326" t="s">
        <v>35</v>
      </c>
      <c r="N336" s="282">
        <f>SUM(N333:N335)</f>
        <v>0</v>
      </c>
      <c r="O336" s="282">
        <f>SUM(O333:O335)</f>
        <v>0</v>
      </c>
      <c r="P336" s="283">
        <f>SUM(P333:P335)</f>
        <v>0</v>
      </c>
      <c r="Q336" s="283">
        <f>SUM(Q333:Q335)</f>
        <v>0</v>
      </c>
      <c r="R336" s="284">
        <f>SUM(R333:R335)</f>
        <v>0</v>
      </c>
      <c r="S336" s="65"/>
      <c r="T336" s="5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</row>
    <row r="337" spans="1:32" ht="13.5" hidden="1" outlineLevel="2" thickBot="1" x14ac:dyDescent="0.25">
      <c r="A337" s="34"/>
      <c r="C337" s="66"/>
      <c r="D337" s="66"/>
      <c r="E337" s="281" t="str">
        <f t="shared" si="68"/>
        <v>Scholarship</v>
      </c>
      <c r="F337" s="249"/>
      <c r="G337" s="249"/>
      <c r="H337" s="249"/>
      <c r="I337" s="249"/>
      <c r="J337" s="249"/>
      <c r="K337" s="276"/>
      <c r="L337" s="276"/>
      <c r="M337" s="326" t="str">
        <f t="shared" ref="M337:R337" si="72">M87</f>
        <v>NA</v>
      </c>
      <c r="N337" s="282">
        <f t="shared" si="72"/>
        <v>0</v>
      </c>
      <c r="O337" s="282">
        <f t="shared" si="72"/>
        <v>0</v>
      </c>
      <c r="P337" s="283">
        <f t="shared" si="72"/>
        <v>0</v>
      </c>
      <c r="Q337" s="283">
        <f t="shared" si="72"/>
        <v>0</v>
      </c>
      <c r="R337" s="284">
        <f t="shared" si="72"/>
        <v>0</v>
      </c>
      <c r="S337" s="65"/>
      <c r="T337" s="5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</row>
    <row r="338" spans="1:32" ht="13.5" hidden="1" outlineLevel="2" thickBot="1" x14ac:dyDescent="0.25">
      <c r="A338" s="34"/>
      <c r="C338" s="66"/>
      <c r="D338" s="66"/>
      <c r="E338" s="281" t="str">
        <f t="shared" si="68"/>
        <v>Unrestricted / FOI / Community Leadership</v>
      </c>
      <c r="F338" s="249"/>
      <c r="G338" s="249"/>
      <c r="H338" s="249"/>
      <c r="I338" s="249"/>
      <c r="J338" s="249"/>
      <c r="K338" s="276"/>
      <c r="L338" s="276"/>
      <c r="M338" s="326" t="str">
        <f t="shared" ref="M338:R338" si="73">M103</f>
        <v>NA</v>
      </c>
      <c r="N338" s="282">
        <f t="shared" si="73"/>
        <v>0</v>
      </c>
      <c r="O338" s="282">
        <f t="shared" si="73"/>
        <v>0</v>
      </c>
      <c r="P338" s="283">
        <f t="shared" si="73"/>
        <v>0</v>
      </c>
      <c r="Q338" s="283">
        <f t="shared" si="73"/>
        <v>0</v>
      </c>
      <c r="R338" s="284">
        <f t="shared" si="73"/>
        <v>0</v>
      </c>
      <c r="S338" s="65"/>
      <c r="T338" s="5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</row>
    <row r="339" spans="1:32" ht="13.5" hidden="1" outlineLevel="2" thickBot="1" x14ac:dyDescent="0.25">
      <c r="A339" s="34"/>
      <c r="C339" s="66"/>
      <c r="D339" s="66"/>
      <c r="E339" s="281" t="str">
        <f t="shared" si="68"/>
        <v>Designated / Agency</v>
      </c>
      <c r="F339" s="249"/>
      <c r="G339" s="249"/>
      <c r="H339" s="249"/>
      <c r="I339" s="249"/>
      <c r="J339" s="249"/>
      <c r="K339" s="276"/>
      <c r="L339" s="276"/>
      <c r="M339" s="326" t="str">
        <f t="shared" ref="M339:R339" si="74">M119</f>
        <v>NA</v>
      </c>
      <c r="N339" s="282">
        <f t="shared" si="74"/>
        <v>0</v>
      </c>
      <c r="O339" s="282">
        <f t="shared" si="74"/>
        <v>0</v>
      </c>
      <c r="P339" s="283">
        <f t="shared" si="74"/>
        <v>0</v>
      </c>
      <c r="Q339" s="283">
        <f t="shared" si="74"/>
        <v>0</v>
      </c>
      <c r="R339" s="284">
        <f t="shared" si="74"/>
        <v>0</v>
      </c>
      <c r="S339" s="65"/>
      <c r="T339" s="5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</row>
    <row r="340" spans="1:32" ht="13.5" hidden="1" outlineLevel="2" thickBot="1" x14ac:dyDescent="0.25">
      <c r="A340" s="34"/>
      <c r="C340" s="66"/>
      <c r="D340" s="66"/>
      <c r="E340" s="281" t="str">
        <f t="shared" si="68"/>
        <v>Supporting Organization</v>
      </c>
      <c r="F340" s="249"/>
      <c r="G340" s="249"/>
      <c r="H340" s="249"/>
      <c r="I340" s="249"/>
      <c r="J340" s="249"/>
      <c r="K340" s="276"/>
      <c r="L340" s="276"/>
      <c r="M340" s="326" t="str">
        <f t="shared" ref="M340:R340" si="75">M135</f>
        <v>NA</v>
      </c>
      <c r="N340" s="282">
        <f t="shared" si="75"/>
        <v>0</v>
      </c>
      <c r="O340" s="282">
        <f t="shared" si="75"/>
        <v>0</v>
      </c>
      <c r="P340" s="283">
        <f t="shared" si="75"/>
        <v>0</v>
      </c>
      <c r="Q340" s="283">
        <f t="shared" si="75"/>
        <v>0</v>
      </c>
      <c r="R340" s="284">
        <f t="shared" si="75"/>
        <v>0</v>
      </c>
      <c r="S340" s="65"/>
      <c r="T340" s="5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</row>
    <row r="341" spans="1:32" ht="13.5" hidden="1" outlineLevel="2" thickBot="1" x14ac:dyDescent="0.25">
      <c r="A341" s="34"/>
      <c r="C341" s="66"/>
      <c r="D341" s="66"/>
      <c r="E341" s="281" t="str">
        <f t="shared" si="68"/>
        <v>Other Fund Type 1</v>
      </c>
      <c r="F341" s="249"/>
      <c r="G341" s="249"/>
      <c r="H341" s="249"/>
      <c r="I341" s="249"/>
      <c r="J341" s="249"/>
      <c r="K341" s="276"/>
      <c r="L341" s="276"/>
      <c r="M341" s="326" t="str">
        <f t="shared" ref="M341:R341" si="76">M151</f>
        <v>NA</v>
      </c>
      <c r="N341" s="282">
        <f t="shared" si="76"/>
        <v>0</v>
      </c>
      <c r="O341" s="282">
        <f t="shared" si="76"/>
        <v>0</v>
      </c>
      <c r="P341" s="283">
        <f t="shared" si="76"/>
        <v>0</v>
      </c>
      <c r="Q341" s="283">
        <f t="shared" si="76"/>
        <v>0</v>
      </c>
      <c r="R341" s="284">
        <f t="shared" si="76"/>
        <v>0</v>
      </c>
      <c r="S341" s="65"/>
      <c r="T341" s="5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</row>
    <row r="342" spans="1:32" ht="13.5" hidden="1" outlineLevel="2" thickBot="1" x14ac:dyDescent="0.25">
      <c r="A342" s="34"/>
      <c r="C342" s="66"/>
      <c r="D342" s="66"/>
      <c r="E342" s="281" t="str">
        <f t="shared" si="68"/>
        <v>Other Fund Type 2</v>
      </c>
      <c r="F342" s="249"/>
      <c r="G342" s="249"/>
      <c r="H342" s="249"/>
      <c r="I342" s="249"/>
      <c r="J342" s="249"/>
      <c r="K342" s="276"/>
      <c r="L342" s="276"/>
      <c r="M342" s="326" t="str">
        <f t="shared" ref="M342:R342" si="77">M167</f>
        <v>NA</v>
      </c>
      <c r="N342" s="282">
        <f t="shared" si="77"/>
        <v>0</v>
      </c>
      <c r="O342" s="282">
        <f t="shared" si="77"/>
        <v>0</v>
      </c>
      <c r="P342" s="283">
        <f t="shared" si="77"/>
        <v>0</v>
      </c>
      <c r="Q342" s="283">
        <f t="shared" si="77"/>
        <v>0</v>
      </c>
      <c r="R342" s="284">
        <f t="shared" si="77"/>
        <v>0</v>
      </c>
      <c r="S342" s="65"/>
      <c r="T342" s="5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</row>
    <row r="343" spans="1:32" ht="13.5" hidden="1" outlineLevel="2" thickBot="1" x14ac:dyDescent="0.25">
      <c r="A343" s="34"/>
      <c r="C343" s="66"/>
      <c r="D343" s="66"/>
      <c r="E343" s="281" t="str">
        <f t="shared" si="68"/>
        <v>Other Fund Type 3</v>
      </c>
      <c r="F343" s="249"/>
      <c r="G343" s="249"/>
      <c r="H343" s="249"/>
      <c r="I343" s="249"/>
      <c r="J343" s="249"/>
      <c r="K343" s="276"/>
      <c r="L343" s="276"/>
      <c r="M343" s="326" t="str">
        <f t="shared" ref="M343:R343" si="78">M183</f>
        <v>NA</v>
      </c>
      <c r="N343" s="282">
        <f t="shared" si="78"/>
        <v>0</v>
      </c>
      <c r="O343" s="282">
        <f t="shared" si="78"/>
        <v>0</v>
      </c>
      <c r="P343" s="283">
        <f t="shared" si="78"/>
        <v>0</v>
      </c>
      <c r="Q343" s="283">
        <f t="shared" si="78"/>
        <v>0</v>
      </c>
      <c r="R343" s="284">
        <f t="shared" si="78"/>
        <v>0</v>
      </c>
      <c r="S343" s="65"/>
      <c r="T343" s="5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</row>
    <row r="344" spans="1:32" ht="13.5" hidden="1" outlineLevel="1" thickBot="1" x14ac:dyDescent="0.25">
      <c r="A344" s="34"/>
      <c r="C344" s="66"/>
      <c r="D344" s="66"/>
      <c r="E344" s="85" t="s">
        <v>23</v>
      </c>
      <c r="F344" s="249"/>
      <c r="G344" s="249"/>
      <c r="H344" s="249"/>
      <c r="I344" s="249"/>
      <c r="J344" s="249"/>
      <c r="K344" s="276"/>
      <c r="L344" s="276"/>
      <c r="M344" s="327">
        <f>Step1_Historical!M49</f>
        <v>0</v>
      </c>
      <c r="N344" s="318">
        <f>SUM(N336:N343)</f>
        <v>0</v>
      </c>
      <c r="O344" s="318">
        <f>SUM(O336:O343)</f>
        <v>0</v>
      </c>
      <c r="P344" s="319">
        <f>SUM(P336:P343)</f>
        <v>0</v>
      </c>
      <c r="Q344" s="319">
        <f>SUM(Q336:Q343)</f>
        <v>0</v>
      </c>
      <c r="R344" s="320">
        <f>SUM(R336:R343)</f>
        <v>0</v>
      </c>
      <c r="S344" s="65"/>
      <c r="T344" s="5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</row>
    <row r="345" spans="1:32" ht="13.5" hidden="1" outlineLevel="1" thickBot="1" x14ac:dyDescent="0.25">
      <c r="A345" s="34"/>
      <c r="C345" s="66"/>
      <c r="D345" s="66"/>
      <c r="E345" s="235" t="s">
        <v>71</v>
      </c>
      <c r="F345" s="249"/>
      <c r="G345" s="249"/>
      <c r="H345" s="249"/>
      <c r="I345" s="249"/>
      <c r="J345" s="249"/>
      <c r="K345" s="276"/>
      <c r="L345" s="276"/>
      <c r="M345" s="321" t="s">
        <v>35</v>
      </c>
      <c r="N345" s="322" t="e">
        <f>(N344-M344)/M344</f>
        <v>#DIV/0!</v>
      </c>
      <c r="O345" s="322" t="e">
        <f>(O344-N344)/N344</f>
        <v>#DIV/0!</v>
      </c>
      <c r="P345" s="323" t="e">
        <f>(P344-O344)/O344</f>
        <v>#DIV/0!</v>
      </c>
      <c r="Q345" s="323" t="e">
        <f>(Q344-P344)/P344</f>
        <v>#DIV/0!</v>
      </c>
      <c r="R345" s="324" t="e">
        <f>(R344-Q344)/Q344</f>
        <v>#DIV/0!</v>
      </c>
      <c r="S345" s="65"/>
      <c r="T345" s="5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</row>
    <row r="346" spans="1:32" hidden="1" outlineLevel="1" x14ac:dyDescent="0.2">
      <c r="A346" s="34"/>
      <c r="C346" s="66"/>
      <c r="D346" s="66"/>
      <c r="E346" s="235" t="s">
        <v>73</v>
      </c>
      <c r="F346" s="249"/>
      <c r="G346" s="249"/>
      <c r="H346" s="249"/>
      <c r="I346" s="249"/>
      <c r="J346" s="249"/>
      <c r="K346" s="276"/>
      <c r="L346" s="276"/>
      <c r="M346" s="328" t="e">
        <f t="shared" ref="M346:R346" si="79">M344/M307</f>
        <v>#DIV/0!</v>
      </c>
      <c r="N346" s="329" t="e">
        <f t="shared" si="79"/>
        <v>#DIV/0!</v>
      </c>
      <c r="O346" s="329" t="e">
        <f t="shared" si="79"/>
        <v>#DIV/0!</v>
      </c>
      <c r="P346" s="330" t="e">
        <f t="shared" si="79"/>
        <v>#DIV/0!</v>
      </c>
      <c r="Q346" s="330" t="e">
        <f t="shared" si="79"/>
        <v>#DIV/0!</v>
      </c>
      <c r="R346" s="324" t="e">
        <f t="shared" si="79"/>
        <v>#DIV/0!</v>
      </c>
      <c r="S346" s="65"/>
      <c r="T346" s="5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</row>
    <row r="347" spans="1:32" ht="5.25" hidden="1" customHeight="1" outlineLevel="1" thickBot="1" x14ac:dyDescent="0.25">
      <c r="A347" s="34"/>
      <c r="C347" s="66"/>
      <c r="D347" s="67"/>
      <c r="E347" s="256"/>
      <c r="F347" s="236"/>
      <c r="G347" s="236"/>
      <c r="H347" s="236"/>
      <c r="I347" s="236"/>
      <c r="J347" s="236"/>
      <c r="K347" s="287"/>
      <c r="L347" s="287"/>
      <c r="M347" s="297"/>
      <c r="N347" s="297"/>
      <c r="O347" s="297"/>
      <c r="P347" s="297"/>
      <c r="Q347" s="297"/>
      <c r="R347" s="325"/>
      <c r="S347" s="65"/>
      <c r="T347" s="5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</row>
    <row r="348" spans="1:32" ht="13.5" hidden="1" outlineLevel="1" thickBot="1" x14ac:dyDescent="0.25">
      <c r="A348" s="34"/>
      <c r="C348" s="66"/>
      <c r="D348" s="249"/>
      <c r="E348" s="228"/>
      <c r="F348" s="249"/>
      <c r="G348" s="249"/>
      <c r="H348" s="249"/>
      <c r="I348" s="249"/>
      <c r="J348" s="249"/>
      <c r="K348" s="276"/>
      <c r="L348" s="276"/>
      <c r="M348" s="296"/>
      <c r="N348" s="296"/>
      <c r="O348" s="296"/>
      <c r="P348" s="296"/>
      <c r="Q348" s="296"/>
      <c r="R348" s="296"/>
      <c r="S348" s="65"/>
      <c r="T348" s="5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</row>
    <row r="349" spans="1:32" ht="15" hidden="1" outlineLevel="1" x14ac:dyDescent="0.2">
      <c r="A349" s="34"/>
      <c r="C349" s="66"/>
      <c r="D349" s="267" t="s">
        <v>75</v>
      </c>
      <c r="E349" s="239"/>
      <c r="F349" s="239"/>
      <c r="G349" s="239"/>
      <c r="H349" s="239"/>
      <c r="I349" s="239"/>
      <c r="J349" s="239"/>
      <c r="K349" s="268"/>
      <c r="L349" s="268"/>
      <c r="M349" s="241" t="str">
        <f t="shared" ref="M349:R349" si="80">M331</f>
        <v>Dec 31, 2013</v>
      </c>
      <c r="N349" s="241" t="str">
        <f t="shared" si="80"/>
        <v>Dec 31, 2014</v>
      </c>
      <c r="O349" s="241" t="str">
        <f t="shared" si="80"/>
        <v>Dec 31, 2015</v>
      </c>
      <c r="P349" s="241" t="str">
        <f t="shared" si="80"/>
        <v>Dec 31, 2016</v>
      </c>
      <c r="Q349" s="241" t="str">
        <f t="shared" si="80"/>
        <v>Dec 31, 2017</v>
      </c>
      <c r="R349" s="242" t="str">
        <f t="shared" si="80"/>
        <v>Dec 31, 2018</v>
      </c>
      <c r="S349" s="65"/>
      <c r="T349" s="5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</row>
    <row r="350" spans="1:32" ht="5.25" hidden="1" customHeight="1" outlineLevel="1" x14ac:dyDescent="0.2">
      <c r="A350" s="34"/>
      <c r="C350" s="66"/>
      <c r="D350" s="66"/>
      <c r="E350" s="249"/>
      <c r="F350" s="249"/>
      <c r="G350" s="249"/>
      <c r="H350" s="249"/>
      <c r="I350" s="249"/>
      <c r="J350" s="249"/>
      <c r="K350" s="249"/>
      <c r="L350" s="249"/>
      <c r="M350" s="249"/>
      <c r="N350" s="249"/>
      <c r="O350" s="249"/>
      <c r="P350" s="249"/>
      <c r="Q350" s="249"/>
      <c r="R350" s="65"/>
      <c r="S350" s="65"/>
      <c r="T350" s="5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</row>
    <row r="351" spans="1:32" ht="13.5" hidden="1" outlineLevel="2" thickBot="1" x14ac:dyDescent="0.25">
      <c r="A351" s="34"/>
      <c r="C351" s="66"/>
      <c r="D351" s="66"/>
      <c r="E351" s="364" t="str">
        <f t="shared" ref="E351:E361" si="81">E333</f>
        <v>DAF Category 1</v>
      </c>
      <c r="F351" s="249"/>
      <c r="G351" s="249"/>
      <c r="H351" s="249"/>
      <c r="I351" s="249"/>
      <c r="J351" s="249"/>
      <c r="K351" s="249"/>
      <c r="L351" s="249"/>
      <c r="M351" s="326" t="str">
        <f t="shared" ref="M351:R351" si="82">M37</f>
        <v>NA</v>
      </c>
      <c r="N351" s="282">
        <f t="shared" si="82"/>
        <v>0</v>
      </c>
      <c r="O351" s="282">
        <f t="shared" si="82"/>
        <v>0</v>
      </c>
      <c r="P351" s="283">
        <f t="shared" si="82"/>
        <v>0</v>
      </c>
      <c r="Q351" s="283">
        <f t="shared" si="82"/>
        <v>0</v>
      </c>
      <c r="R351" s="284">
        <f t="shared" si="82"/>
        <v>0</v>
      </c>
      <c r="S351" s="65"/>
      <c r="T351" s="5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</row>
    <row r="352" spans="1:32" ht="13.5" hidden="1" outlineLevel="2" thickBot="1" x14ac:dyDescent="0.25">
      <c r="A352" s="34"/>
      <c r="C352" s="66"/>
      <c r="D352" s="66"/>
      <c r="E352" s="364" t="str">
        <f t="shared" si="81"/>
        <v>DAF Category 2</v>
      </c>
      <c r="F352" s="249"/>
      <c r="G352" s="249"/>
      <c r="H352" s="249"/>
      <c r="I352" s="249"/>
      <c r="J352" s="249"/>
      <c r="K352" s="249"/>
      <c r="L352" s="249"/>
      <c r="M352" s="326" t="str">
        <f t="shared" ref="M352:R352" si="83">M53</f>
        <v>NA</v>
      </c>
      <c r="N352" s="282">
        <f t="shared" si="83"/>
        <v>0</v>
      </c>
      <c r="O352" s="282">
        <f t="shared" si="83"/>
        <v>0</v>
      </c>
      <c r="P352" s="283">
        <f t="shared" si="83"/>
        <v>0</v>
      </c>
      <c r="Q352" s="283">
        <f t="shared" si="83"/>
        <v>0</v>
      </c>
      <c r="R352" s="284">
        <f t="shared" si="83"/>
        <v>0</v>
      </c>
      <c r="S352" s="65"/>
      <c r="T352" s="5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</row>
    <row r="353" spans="1:32" ht="13.5" hidden="1" outlineLevel="2" thickBot="1" x14ac:dyDescent="0.25">
      <c r="A353" s="34"/>
      <c r="C353" s="66"/>
      <c r="D353" s="66"/>
      <c r="E353" s="364" t="str">
        <f t="shared" si="81"/>
        <v>DAF Category 3</v>
      </c>
      <c r="F353" s="249"/>
      <c r="G353" s="249"/>
      <c r="H353" s="249"/>
      <c r="I353" s="249"/>
      <c r="J353" s="249"/>
      <c r="K353" s="249"/>
      <c r="L353" s="249"/>
      <c r="M353" s="326" t="str">
        <f t="shared" ref="M353:R353" si="84">M69</f>
        <v>NA</v>
      </c>
      <c r="N353" s="282">
        <f t="shared" si="84"/>
        <v>0</v>
      </c>
      <c r="O353" s="282">
        <f t="shared" si="84"/>
        <v>0</v>
      </c>
      <c r="P353" s="283">
        <f t="shared" si="84"/>
        <v>0</v>
      </c>
      <c r="Q353" s="283">
        <f t="shared" si="84"/>
        <v>0</v>
      </c>
      <c r="R353" s="284">
        <f t="shared" si="84"/>
        <v>0</v>
      </c>
      <c r="S353" s="65"/>
      <c r="T353" s="5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</row>
    <row r="354" spans="1:32" ht="13.5" hidden="1" outlineLevel="2" thickBot="1" x14ac:dyDescent="0.25">
      <c r="A354" s="34"/>
      <c r="C354" s="66"/>
      <c r="D354" s="66"/>
      <c r="E354" s="281" t="str">
        <f t="shared" si="81"/>
        <v>Total Donor Advised Funds</v>
      </c>
      <c r="F354" s="249"/>
      <c r="G354" s="249"/>
      <c r="H354" s="249"/>
      <c r="I354" s="249"/>
      <c r="J354" s="249"/>
      <c r="K354" s="276"/>
      <c r="L354" s="276"/>
      <c r="M354" s="326" t="s">
        <v>35</v>
      </c>
      <c r="N354" s="282">
        <f>SUM(N351:N353)</f>
        <v>0</v>
      </c>
      <c r="O354" s="282">
        <f>SUM(O351:O353)</f>
        <v>0</v>
      </c>
      <c r="P354" s="283">
        <f>SUM(P351:P353)</f>
        <v>0</v>
      </c>
      <c r="Q354" s="283">
        <f>SUM(Q351:Q353)</f>
        <v>0</v>
      </c>
      <c r="R354" s="284">
        <f>SUM(R351:R353)</f>
        <v>0</v>
      </c>
      <c r="S354" s="65"/>
      <c r="T354" s="5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</row>
    <row r="355" spans="1:32" ht="13.5" hidden="1" outlineLevel="2" thickBot="1" x14ac:dyDescent="0.25">
      <c r="A355" s="34"/>
      <c r="C355" s="66"/>
      <c r="D355" s="66"/>
      <c r="E355" s="281" t="str">
        <f t="shared" si="81"/>
        <v>Scholarship</v>
      </c>
      <c r="F355" s="249"/>
      <c r="G355" s="249"/>
      <c r="H355" s="249"/>
      <c r="I355" s="249"/>
      <c r="J355" s="249"/>
      <c r="K355" s="276"/>
      <c r="L355" s="276"/>
      <c r="M355" s="326" t="str">
        <f t="shared" ref="M355:R355" si="85">M85</f>
        <v>NA</v>
      </c>
      <c r="N355" s="282">
        <f t="shared" si="85"/>
        <v>0</v>
      </c>
      <c r="O355" s="282">
        <f t="shared" si="85"/>
        <v>0</v>
      </c>
      <c r="P355" s="283">
        <f t="shared" si="85"/>
        <v>0</v>
      </c>
      <c r="Q355" s="283">
        <f t="shared" si="85"/>
        <v>0</v>
      </c>
      <c r="R355" s="284">
        <f t="shared" si="85"/>
        <v>0</v>
      </c>
      <c r="S355" s="65"/>
      <c r="T355" s="5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</row>
    <row r="356" spans="1:32" ht="13.5" hidden="1" outlineLevel="2" thickBot="1" x14ac:dyDescent="0.25">
      <c r="A356" s="34"/>
      <c r="C356" s="66"/>
      <c r="D356" s="66"/>
      <c r="E356" s="281" t="str">
        <f t="shared" si="81"/>
        <v>Unrestricted / FOI / Community Leadership</v>
      </c>
      <c r="F356" s="249"/>
      <c r="G356" s="249"/>
      <c r="H356" s="249"/>
      <c r="I356" s="249"/>
      <c r="J356" s="249"/>
      <c r="K356" s="276"/>
      <c r="L356" s="276"/>
      <c r="M356" s="326" t="str">
        <f t="shared" ref="M356:R356" si="86">M101</f>
        <v>NA</v>
      </c>
      <c r="N356" s="282">
        <f t="shared" si="86"/>
        <v>0</v>
      </c>
      <c r="O356" s="282">
        <f t="shared" si="86"/>
        <v>0</v>
      </c>
      <c r="P356" s="283">
        <f t="shared" si="86"/>
        <v>0</v>
      </c>
      <c r="Q356" s="283">
        <f t="shared" si="86"/>
        <v>0</v>
      </c>
      <c r="R356" s="284">
        <f t="shared" si="86"/>
        <v>0</v>
      </c>
      <c r="S356" s="65"/>
      <c r="T356" s="5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</row>
    <row r="357" spans="1:32" ht="13.5" hidden="1" outlineLevel="2" thickBot="1" x14ac:dyDescent="0.25">
      <c r="A357" s="34"/>
      <c r="C357" s="66"/>
      <c r="D357" s="66"/>
      <c r="E357" s="281" t="str">
        <f t="shared" si="81"/>
        <v>Designated / Agency</v>
      </c>
      <c r="F357" s="249"/>
      <c r="G357" s="249"/>
      <c r="H357" s="249"/>
      <c r="I357" s="249"/>
      <c r="J357" s="249"/>
      <c r="K357" s="276"/>
      <c r="L357" s="276"/>
      <c r="M357" s="326" t="str">
        <f t="shared" ref="M357:R357" si="87">M117</f>
        <v>NA</v>
      </c>
      <c r="N357" s="282">
        <f t="shared" si="87"/>
        <v>0</v>
      </c>
      <c r="O357" s="282">
        <f t="shared" si="87"/>
        <v>0</v>
      </c>
      <c r="P357" s="283">
        <f t="shared" si="87"/>
        <v>0</v>
      </c>
      <c r="Q357" s="283">
        <f t="shared" si="87"/>
        <v>0</v>
      </c>
      <c r="R357" s="284">
        <f t="shared" si="87"/>
        <v>0</v>
      </c>
      <c r="S357" s="65"/>
      <c r="T357" s="5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</row>
    <row r="358" spans="1:32" ht="13.5" hidden="1" outlineLevel="2" thickBot="1" x14ac:dyDescent="0.25">
      <c r="A358" s="34"/>
      <c r="C358" s="66"/>
      <c r="D358" s="66"/>
      <c r="E358" s="281" t="str">
        <f t="shared" si="81"/>
        <v>Supporting Organization</v>
      </c>
      <c r="F358" s="249"/>
      <c r="G358" s="249"/>
      <c r="H358" s="249"/>
      <c r="I358" s="249"/>
      <c r="J358" s="249"/>
      <c r="K358" s="276"/>
      <c r="L358" s="276"/>
      <c r="M358" s="326" t="str">
        <f t="shared" ref="M358:R358" si="88">M133</f>
        <v>NA</v>
      </c>
      <c r="N358" s="282">
        <f t="shared" si="88"/>
        <v>0</v>
      </c>
      <c r="O358" s="282">
        <f t="shared" si="88"/>
        <v>0</v>
      </c>
      <c r="P358" s="283">
        <f t="shared" si="88"/>
        <v>0</v>
      </c>
      <c r="Q358" s="283">
        <f t="shared" si="88"/>
        <v>0</v>
      </c>
      <c r="R358" s="284">
        <f t="shared" si="88"/>
        <v>0</v>
      </c>
      <c r="S358" s="65"/>
      <c r="T358" s="5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</row>
    <row r="359" spans="1:32" ht="13.5" hidden="1" outlineLevel="2" thickBot="1" x14ac:dyDescent="0.25">
      <c r="A359" s="34"/>
      <c r="C359" s="66"/>
      <c r="D359" s="66"/>
      <c r="E359" s="281" t="str">
        <f t="shared" si="81"/>
        <v>Other Fund Type 1</v>
      </c>
      <c r="F359" s="249"/>
      <c r="G359" s="249"/>
      <c r="H359" s="249"/>
      <c r="I359" s="249"/>
      <c r="J359" s="249"/>
      <c r="K359" s="276"/>
      <c r="L359" s="276"/>
      <c r="M359" s="326" t="str">
        <f t="shared" ref="M359:R359" si="89">M149</f>
        <v>NA</v>
      </c>
      <c r="N359" s="282">
        <f t="shared" si="89"/>
        <v>0</v>
      </c>
      <c r="O359" s="282">
        <f t="shared" si="89"/>
        <v>0</v>
      </c>
      <c r="P359" s="283">
        <f t="shared" si="89"/>
        <v>0</v>
      </c>
      <c r="Q359" s="283">
        <f t="shared" si="89"/>
        <v>0</v>
      </c>
      <c r="R359" s="284">
        <f t="shared" si="89"/>
        <v>0</v>
      </c>
      <c r="S359" s="65"/>
      <c r="T359" s="5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</row>
    <row r="360" spans="1:32" ht="13.5" hidden="1" outlineLevel="2" thickBot="1" x14ac:dyDescent="0.25">
      <c r="A360" s="34"/>
      <c r="C360" s="66"/>
      <c r="D360" s="66"/>
      <c r="E360" s="281" t="str">
        <f t="shared" si="81"/>
        <v>Other Fund Type 2</v>
      </c>
      <c r="F360" s="249"/>
      <c r="G360" s="249"/>
      <c r="H360" s="249"/>
      <c r="I360" s="249"/>
      <c r="J360" s="249"/>
      <c r="K360" s="276"/>
      <c r="L360" s="276"/>
      <c r="M360" s="326" t="str">
        <f t="shared" ref="M360:R360" si="90">M165</f>
        <v>NA</v>
      </c>
      <c r="N360" s="282">
        <f t="shared" si="90"/>
        <v>0</v>
      </c>
      <c r="O360" s="282">
        <f t="shared" si="90"/>
        <v>0</v>
      </c>
      <c r="P360" s="283">
        <f t="shared" si="90"/>
        <v>0</v>
      </c>
      <c r="Q360" s="283">
        <f t="shared" si="90"/>
        <v>0</v>
      </c>
      <c r="R360" s="284">
        <f t="shared" si="90"/>
        <v>0</v>
      </c>
      <c r="S360" s="65"/>
      <c r="T360" s="5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</row>
    <row r="361" spans="1:32" ht="13.5" hidden="1" outlineLevel="2" thickBot="1" x14ac:dyDescent="0.25">
      <c r="A361" s="34"/>
      <c r="C361" s="66"/>
      <c r="D361" s="66"/>
      <c r="E361" s="281" t="str">
        <f t="shared" si="81"/>
        <v>Other Fund Type 3</v>
      </c>
      <c r="F361" s="249"/>
      <c r="G361" s="249"/>
      <c r="H361" s="249"/>
      <c r="I361" s="249"/>
      <c r="J361" s="249"/>
      <c r="K361" s="276"/>
      <c r="L361" s="276"/>
      <c r="M361" s="326" t="str">
        <f t="shared" ref="M361:R361" si="91">M181</f>
        <v>NA</v>
      </c>
      <c r="N361" s="282">
        <f t="shared" si="91"/>
        <v>0</v>
      </c>
      <c r="O361" s="282">
        <f t="shared" si="91"/>
        <v>0</v>
      </c>
      <c r="P361" s="283">
        <f t="shared" si="91"/>
        <v>0</v>
      </c>
      <c r="Q361" s="283">
        <f t="shared" si="91"/>
        <v>0</v>
      </c>
      <c r="R361" s="284">
        <f t="shared" si="91"/>
        <v>0</v>
      </c>
      <c r="S361" s="65"/>
      <c r="T361" s="5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</row>
    <row r="362" spans="1:32" ht="13.5" hidden="1" outlineLevel="1" thickBot="1" x14ac:dyDescent="0.25">
      <c r="A362" s="34"/>
      <c r="C362" s="66"/>
      <c r="D362" s="66"/>
      <c r="E362" s="85" t="s">
        <v>76</v>
      </c>
      <c r="F362" s="249"/>
      <c r="G362" s="249"/>
      <c r="H362" s="249"/>
      <c r="I362" s="249"/>
      <c r="J362" s="249"/>
      <c r="K362" s="276"/>
      <c r="L362" s="276"/>
      <c r="M362" s="327">
        <f>Step1_Historical!M65</f>
        <v>0</v>
      </c>
      <c r="N362" s="318">
        <f>SUM(N354:N361)</f>
        <v>0</v>
      </c>
      <c r="O362" s="318">
        <f>SUM(O354:O361)</f>
        <v>0</v>
      </c>
      <c r="P362" s="319">
        <f>SUM(P354:P361)</f>
        <v>0</v>
      </c>
      <c r="Q362" s="319">
        <f>SUM(Q354:Q361)</f>
        <v>0</v>
      </c>
      <c r="R362" s="320">
        <f>SUM(R354:R361)</f>
        <v>0</v>
      </c>
      <c r="S362" s="65"/>
      <c r="T362" s="5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</row>
    <row r="363" spans="1:32" ht="13.5" hidden="1" outlineLevel="1" thickBot="1" x14ac:dyDescent="0.25">
      <c r="A363" s="34"/>
      <c r="C363" s="66"/>
      <c r="D363" s="66"/>
      <c r="E363" s="235" t="s">
        <v>71</v>
      </c>
      <c r="F363" s="249"/>
      <c r="G363" s="249"/>
      <c r="H363" s="249"/>
      <c r="I363" s="249"/>
      <c r="J363" s="249"/>
      <c r="K363" s="276"/>
      <c r="L363" s="276"/>
      <c r="M363" s="321" t="s">
        <v>35</v>
      </c>
      <c r="N363" s="322" t="e">
        <f>(N362-M362)/M362</f>
        <v>#DIV/0!</v>
      </c>
      <c r="O363" s="322" t="e">
        <f>(O362-N362)/N362</f>
        <v>#DIV/0!</v>
      </c>
      <c r="P363" s="323" t="e">
        <f>(P362-O362)/O362</f>
        <v>#DIV/0!</v>
      </c>
      <c r="Q363" s="323" t="e">
        <f>(Q362-P362)/P362</f>
        <v>#DIV/0!</v>
      </c>
      <c r="R363" s="324" t="e">
        <f>(R362-Q362)/Q362</f>
        <v>#DIV/0!</v>
      </c>
      <c r="S363" s="65"/>
      <c r="T363" s="5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</row>
    <row r="364" spans="1:32" hidden="1" outlineLevel="1" x14ac:dyDescent="0.2">
      <c r="A364" s="34"/>
      <c r="C364" s="66"/>
      <c r="D364" s="66"/>
      <c r="E364" s="235" t="s">
        <v>73</v>
      </c>
      <c r="F364" s="249"/>
      <c r="G364" s="249"/>
      <c r="H364" s="249"/>
      <c r="I364" s="249"/>
      <c r="J364" s="249"/>
      <c r="K364" s="276"/>
      <c r="L364" s="276"/>
      <c r="M364" s="328" t="e">
        <f t="shared" ref="M364:R364" si="92">M362/M307</f>
        <v>#DIV/0!</v>
      </c>
      <c r="N364" s="329" t="e">
        <f t="shared" si="92"/>
        <v>#DIV/0!</v>
      </c>
      <c r="O364" s="329" t="e">
        <f t="shared" si="92"/>
        <v>#DIV/0!</v>
      </c>
      <c r="P364" s="330" t="e">
        <f t="shared" si="92"/>
        <v>#DIV/0!</v>
      </c>
      <c r="Q364" s="330" t="e">
        <f t="shared" si="92"/>
        <v>#DIV/0!</v>
      </c>
      <c r="R364" s="324" t="e">
        <f t="shared" si="92"/>
        <v>#DIV/0!</v>
      </c>
      <c r="S364" s="65"/>
      <c r="T364" s="5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</row>
    <row r="365" spans="1:32" ht="5.25" hidden="1" customHeight="1" outlineLevel="1" thickBot="1" x14ac:dyDescent="0.25">
      <c r="A365" s="34"/>
      <c r="C365" s="66"/>
      <c r="D365" s="67"/>
      <c r="E365" s="256"/>
      <c r="F365" s="236"/>
      <c r="G365" s="236"/>
      <c r="H365" s="236"/>
      <c r="I365" s="236"/>
      <c r="J365" s="236"/>
      <c r="K365" s="287"/>
      <c r="L365" s="287"/>
      <c r="M365" s="297"/>
      <c r="N365" s="297"/>
      <c r="O365" s="297"/>
      <c r="P365" s="297"/>
      <c r="Q365" s="297"/>
      <c r="R365" s="325"/>
      <c r="S365" s="65"/>
      <c r="T365" s="5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</row>
    <row r="366" spans="1:32" ht="13.5" hidden="1" outlineLevel="1" thickBot="1" x14ac:dyDescent="0.25">
      <c r="A366" s="34"/>
      <c r="C366" s="66"/>
      <c r="D366" s="249"/>
      <c r="E366" s="228"/>
      <c r="F366" s="249"/>
      <c r="G366" s="249"/>
      <c r="H366" s="249"/>
      <c r="I366" s="249"/>
      <c r="J366" s="249"/>
      <c r="K366" s="276"/>
      <c r="L366" s="276"/>
      <c r="M366" s="296"/>
      <c r="N366" s="296"/>
      <c r="O366" s="296"/>
      <c r="P366" s="296"/>
      <c r="Q366" s="296"/>
      <c r="R366" s="296"/>
      <c r="S366" s="65"/>
      <c r="T366" s="5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</row>
    <row r="367" spans="1:32" ht="15" hidden="1" outlineLevel="1" x14ac:dyDescent="0.2">
      <c r="A367" s="34"/>
      <c r="C367" s="66"/>
      <c r="D367" s="267" t="s">
        <v>85</v>
      </c>
      <c r="E367" s="239"/>
      <c r="F367" s="239"/>
      <c r="G367" s="239"/>
      <c r="H367" s="239"/>
      <c r="I367" s="239"/>
      <c r="J367" s="239"/>
      <c r="K367" s="268"/>
      <c r="L367" s="268"/>
      <c r="M367" s="241" t="str">
        <f t="shared" ref="M367:R367" si="93">M349</f>
        <v>Dec 31, 2013</v>
      </c>
      <c r="N367" s="241" t="str">
        <f t="shared" si="93"/>
        <v>Dec 31, 2014</v>
      </c>
      <c r="O367" s="241" t="str">
        <f t="shared" si="93"/>
        <v>Dec 31, 2015</v>
      </c>
      <c r="P367" s="241" t="str">
        <f t="shared" si="93"/>
        <v>Dec 31, 2016</v>
      </c>
      <c r="Q367" s="241" t="str">
        <f t="shared" si="93"/>
        <v>Dec 31, 2017</v>
      </c>
      <c r="R367" s="242" t="str">
        <f t="shared" si="93"/>
        <v>Dec 31, 2018</v>
      </c>
      <c r="S367" s="65"/>
      <c r="T367" s="5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</row>
    <row r="368" spans="1:32" ht="5.25" hidden="1" customHeight="1" outlineLevel="1" x14ac:dyDescent="0.2">
      <c r="A368" s="34"/>
      <c r="C368" s="66"/>
      <c r="D368" s="66"/>
      <c r="E368" s="249"/>
      <c r="F368" s="249"/>
      <c r="G368" s="249"/>
      <c r="H368" s="249"/>
      <c r="I368" s="249"/>
      <c r="J368" s="249"/>
      <c r="K368" s="249"/>
      <c r="L368" s="249"/>
      <c r="M368" s="249"/>
      <c r="N368" s="249"/>
      <c r="O368" s="249"/>
      <c r="P368" s="249"/>
      <c r="Q368" s="249"/>
      <c r="R368" s="65"/>
      <c r="S368" s="65"/>
      <c r="T368" s="5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</row>
    <row r="369" spans="1:32" ht="13.5" hidden="1" outlineLevel="2" thickBot="1" x14ac:dyDescent="0.25">
      <c r="A369" s="34"/>
      <c r="C369" s="66"/>
      <c r="D369" s="66"/>
      <c r="E369" s="364" t="str">
        <f t="shared" ref="E369:E379" si="94">E351</f>
        <v>DAF Category 1</v>
      </c>
      <c r="F369" s="249"/>
      <c r="G369" s="249"/>
      <c r="H369" s="249"/>
      <c r="I369" s="249"/>
      <c r="J369" s="249"/>
      <c r="K369" s="249"/>
      <c r="L369" s="249"/>
      <c r="M369" s="326" t="s">
        <v>35</v>
      </c>
      <c r="N369" s="282">
        <f>IF($H$27=$G$482,0,N41)</f>
        <v>0</v>
      </c>
      <c r="O369" s="282">
        <f>IF($H$27=$G$482,0,O41)</f>
        <v>0</v>
      </c>
      <c r="P369" s="283">
        <f>IF($H$27=$G$482,0,P41)</f>
        <v>0</v>
      </c>
      <c r="Q369" s="283">
        <f>IF($H$27=$G$482,0,Q41)</f>
        <v>0</v>
      </c>
      <c r="R369" s="284">
        <f>IF($H$27=$G$482,0,R41)</f>
        <v>0</v>
      </c>
      <c r="S369" s="65"/>
      <c r="T369" s="5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</row>
    <row r="370" spans="1:32" ht="13.5" hidden="1" outlineLevel="2" thickBot="1" x14ac:dyDescent="0.25">
      <c r="A370" s="34"/>
      <c r="C370" s="66"/>
      <c r="D370" s="66"/>
      <c r="E370" s="364" t="str">
        <f t="shared" si="94"/>
        <v>DAF Category 2</v>
      </c>
      <c r="F370" s="249"/>
      <c r="G370" s="249"/>
      <c r="H370" s="249"/>
      <c r="I370" s="249"/>
      <c r="J370" s="249"/>
      <c r="K370" s="249"/>
      <c r="L370" s="249"/>
      <c r="M370" s="326" t="s">
        <v>35</v>
      </c>
      <c r="N370" s="282">
        <f>IF($H$27=$G$482,0,N57)</f>
        <v>0</v>
      </c>
      <c r="O370" s="282">
        <f>IF($H$27=$G$482,0,O57)</f>
        <v>0</v>
      </c>
      <c r="P370" s="283">
        <f>IF($H$27=$G$482,0,P57)</f>
        <v>0</v>
      </c>
      <c r="Q370" s="283">
        <f>IF($H$27=$G$482,0,Q57)</f>
        <v>0</v>
      </c>
      <c r="R370" s="284">
        <f>IF($H$27=$G$482,0,R57)</f>
        <v>0</v>
      </c>
      <c r="S370" s="65"/>
      <c r="T370" s="5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</row>
    <row r="371" spans="1:32" ht="13.5" hidden="1" outlineLevel="2" thickBot="1" x14ac:dyDescent="0.25">
      <c r="A371" s="34"/>
      <c r="C371" s="66"/>
      <c r="D371" s="66"/>
      <c r="E371" s="364" t="str">
        <f t="shared" si="94"/>
        <v>DAF Category 3</v>
      </c>
      <c r="F371" s="249"/>
      <c r="G371" s="249"/>
      <c r="H371" s="249"/>
      <c r="I371" s="249"/>
      <c r="J371" s="249"/>
      <c r="K371" s="249"/>
      <c r="L371" s="249"/>
      <c r="M371" s="326" t="s">
        <v>35</v>
      </c>
      <c r="N371" s="282">
        <f>IF($H$27=$G$482,0,N73)</f>
        <v>0</v>
      </c>
      <c r="O371" s="282">
        <f>IF($H$27=$G$482,0,O73)</f>
        <v>0</v>
      </c>
      <c r="P371" s="283">
        <f>IF($H$27=$G$482,0,P73)</f>
        <v>0</v>
      </c>
      <c r="Q371" s="283">
        <f>IF($H$27=$G$482,0,Q73)</f>
        <v>0</v>
      </c>
      <c r="R371" s="284">
        <f>IF($H$27=$G$482,0,R73)</f>
        <v>0</v>
      </c>
      <c r="S371" s="65"/>
      <c r="T371" s="5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</row>
    <row r="372" spans="1:32" ht="13.5" hidden="1" outlineLevel="2" thickBot="1" x14ac:dyDescent="0.25">
      <c r="A372" s="34"/>
      <c r="C372" s="66"/>
      <c r="D372" s="66"/>
      <c r="E372" s="281" t="str">
        <f t="shared" si="94"/>
        <v>Total Donor Advised Funds</v>
      </c>
      <c r="F372" s="249"/>
      <c r="G372" s="249"/>
      <c r="H372" s="249"/>
      <c r="I372" s="249"/>
      <c r="J372" s="249"/>
      <c r="K372" s="276"/>
      <c r="L372" s="276"/>
      <c r="M372" s="326" t="s">
        <v>35</v>
      </c>
      <c r="N372" s="282">
        <f>SUM(N369:N371)</f>
        <v>0</v>
      </c>
      <c r="O372" s="282">
        <f>SUM(O369:O371)</f>
        <v>0</v>
      </c>
      <c r="P372" s="282">
        <f>SUM(P369:P371)</f>
        <v>0</v>
      </c>
      <c r="Q372" s="282">
        <f>SUM(Q369:Q371)</f>
        <v>0</v>
      </c>
      <c r="R372" s="284">
        <f>SUM(R369:R371)</f>
        <v>0</v>
      </c>
      <c r="S372" s="65"/>
      <c r="T372" s="5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</row>
    <row r="373" spans="1:32" ht="13.5" hidden="1" outlineLevel="2" thickBot="1" x14ac:dyDescent="0.25">
      <c r="A373" s="34"/>
      <c r="C373" s="66"/>
      <c r="D373" s="66"/>
      <c r="E373" s="281" t="str">
        <f t="shared" si="94"/>
        <v>Scholarship</v>
      </c>
      <c r="F373" s="249"/>
      <c r="G373" s="249"/>
      <c r="H373" s="249"/>
      <c r="I373" s="249"/>
      <c r="J373" s="249"/>
      <c r="K373" s="276"/>
      <c r="L373" s="276"/>
      <c r="M373" s="326" t="s">
        <v>35</v>
      </c>
      <c r="N373" s="282">
        <f>IF($H$27=$G$482,0,N89)</f>
        <v>0</v>
      </c>
      <c r="O373" s="282">
        <f>IF($H$27=$G$482,0,O89)</f>
        <v>0</v>
      </c>
      <c r="P373" s="283">
        <f>IF($H$27=$G$482,0,P89)</f>
        <v>0</v>
      </c>
      <c r="Q373" s="283">
        <f>IF($H$27=$G$482,0,Q89)</f>
        <v>0</v>
      </c>
      <c r="R373" s="284">
        <f>IF($H$27=$G$482,0,R89)</f>
        <v>0</v>
      </c>
      <c r="S373" s="65"/>
      <c r="T373" s="5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</row>
    <row r="374" spans="1:32" ht="13.5" hidden="1" outlineLevel="2" thickBot="1" x14ac:dyDescent="0.25">
      <c r="A374" s="34"/>
      <c r="C374" s="66"/>
      <c r="D374" s="66"/>
      <c r="E374" s="281" t="str">
        <f t="shared" si="94"/>
        <v>Unrestricted / FOI / Community Leadership</v>
      </c>
      <c r="F374" s="249"/>
      <c r="G374" s="249"/>
      <c r="H374" s="249"/>
      <c r="I374" s="249"/>
      <c r="J374" s="249"/>
      <c r="K374" s="276"/>
      <c r="L374" s="276"/>
      <c r="M374" s="326" t="s">
        <v>35</v>
      </c>
      <c r="N374" s="282">
        <f>IF($H$27=$G$482,0,N105)</f>
        <v>0</v>
      </c>
      <c r="O374" s="282">
        <f>IF($H$27=$G$482,0,O105)</f>
        <v>0</v>
      </c>
      <c r="P374" s="283">
        <f>IF($H$27=$G$482,0,P105)</f>
        <v>0</v>
      </c>
      <c r="Q374" s="283">
        <f>IF($H$27=$G$482,0,Q105)</f>
        <v>0</v>
      </c>
      <c r="R374" s="284">
        <f>IF($H$27=$G$482,0,R105)</f>
        <v>0</v>
      </c>
      <c r="S374" s="65"/>
      <c r="T374" s="5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</row>
    <row r="375" spans="1:32" ht="13.5" hidden="1" outlineLevel="2" thickBot="1" x14ac:dyDescent="0.25">
      <c r="A375" s="34"/>
      <c r="C375" s="66"/>
      <c r="D375" s="66"/>
      <c r="E375" s="281" t="str">
        <f t="shared" si="94"/>
        <v>Designated / Agency</v>
      </c>
      <c r="F375" s="249"/>
      <c r="G375" s="249"/>
      <c r="H375" s="249"/>
      <c r="I375" s="249"/>
      <c r="J375" s="249"/>
      <c r="K375" s="276"/>
      <c r="L375" s="276"/>
      <c r="M375" s="326" t="s">
        <v>35</v>
      </c>
      <c r="N375" s="282">
        <f>IF($H$27=$G$482,0,N121)</f>
        <v>0</v>
      </c>
      <c r="O375" s="282">
        <f>IF($H$27=$G$482,0,O121)</f>
        <v>0</v>
      </c>
      <c r="P375" s="283">
        <f>IF($H$27=$G$482,0,P121)</f>
        <v>0</v>
      </c>
      <c r="Q375" s="283">
        <f>IF($H$27=$G$482,0,Q121)</f>
        <v>0</v>
      </c>
      <c r="R375" s="284">
        <f>IF($H$27=$G$482,0,R121)</f>
        <v>0</v>
      </c>
      <c r="S375" s="65"/>
      <c r="T375" s="5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</row>
    <row r="376" spans="1:32" ht="13.5" hidden="1" outlineLevel="2" thickBot="1" x14ac:dyDescent="0.25">
      <c r="A376" s="34"/>
      <c r="C376" s="66"/>
      <c r="D376" s="66"/>
      <c r="E376" s="281" t="str">
        <f t="shared" si="94"/>
        <v>Supporting Organization</v>
      </c>
      <c r="F376" s="249"/>
      <c r="G376" s="249"/>
      <c r="H376" s="249"/>
      <c r="I376" s="249"/>
      <c r="J376" s="249"/>
      <c r="K376" s="276"/>
      <c r="L376" s="276"/>
      <c r="M376" s="326" t="s">
        <v>35</v>
      </c>
      <c r="N376" s="282">
        <f>IF($H$27=$G$482,0,N137)</f>
        <v>0</v>
      </c>
      <c r="O376" s="282">
        <f>IF($H$27=$G$482,0,O137)</f>
        <v>0</v>
      </c>
      <c r="P376" s="283">
        <f>IF($H$27=$G$482,0,P137)</f>
        <v>0</v>
      </c>
      <c r="Q376" s="283">
        <f>IF($H$27=$G$482,0,Q137)</f>
        <v>0</v>
      </c>
      <c r="R376" s="284">
        <f>IF($H$27=$G$482,0,R137)</f>
        <v>0</v>
      </c>
      <c r="S376" s="65"/>
      <c r="T376" s="5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</row>
    <row r="377" spans="1:32" ht="13.5" hidden="1" outlineLevel="2" thickBot="1" x14ac:dyDescent="0.25">
      <c r="A377" s="34"/>
      <c r="C377" s="66"/>
      <c r="D377" s="66"/>
      <c r="E377" s="281" t="str">
        <f t="shared" si="94"/>
        <v>Other Fund Type 1</v>
      </c>
      <c r="F377" s="249"/>
      <c r="G377" s="249"/>
      <c r="H377" s="249"/>
      <c r="I377" s="249"/>
      <c r="J377" s="249"/>
      <c r="K377" s="276"/>
      <c r="L377" s="276"/>
      <c r="M377" s="326" t="s">
        <v>35</v>
      </c>
      <c r="N377" s="282">
        <f>IF($H$27=$G$482,0,N153)</f>
        <v>0</v>
      </c>
      <c r="O377" s="282">
        <f>IF($H$27=$G$482,0,O153)</f>
        <v>0</v>
      </c>
      <c r="P377" s="283">
        <f>IF($H$27=$G$482,0,P153)</f>
        <v>0</v>
      </c>
      <c r="Q377" s="283">
        <f>IF($H$27=$G$482,0,Q153)</f>
        <v>0</v>
      </c>
      <c r="R377" s="284">
        <f>IF($H$27=$G$482,0,R153)</f>
        <v>0</v>
      </c>
      <c r="S377" s="65"/>
      <c r="T377" s="5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</row>
    <row r="378" spans="1:32" ht="13.5" hidden="1" outlineLevel="2" thickBot="1" x14ac:dyDescent="0.25">
      <c r="A378" s="34"/>
      <c r="C378" s="66"/>
      <c r="D378" s="66"/>
      <c r="E378" s="281" t="str">
        <f t="shared" si="94"/>
        <v>Other Fund Type 2</v>
      </c>
      <c r="F378" s="249"/>
      <c r="G378" s="249"/>
      <c r="H378" s="249"/>
      <c r="I378" s="249"/>
      <c r="J378" s="249"/>
      <c r="K378" s="276"/>
      <c r="L378" s="276"/>
      <c r="M378" s="326" t="s">
        <v>35</v>
      </c>
      <c r="N378" s="282">
        <f>IF($H$27=$G$482,0,N169)</f>
        <v>0</v>
      </c>
      <c r="O378" s="282">
        <f>IF($H$27=$G$482,0,O169)</f>
        <v>0</v>
      </c>
      <c r="P378" s="283">
        <f>IF($H$27=$G$482,0,P169)</f>
        <v>0</v>
      </c>
      <c r="Q378" s="283">
        <f>IF($H$27=$G$482,0,Q169)</f>
        <v>0</v>
      </c>
      <c r="R378" s="284">
        <f>IF($H$27=$G$482,0,R169)</f>
        <v>0</v>
      </c>
      <c r="S378" s="65"/>
      <c r="T378" s="5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</row>
    <row r="379" spans="1:32" ht="13.5" hidden="1" outlineLevel="2" thickBot="1" x14ac:dyDescent="0.25">
      <c r="A379" s="34"/>
      <c r="C379" s="66"/>
      <c r="D379" s="66"/>
      <c r="E379" s="281" t="str">
        <f t="shared" si="94"/>
        <v>Other Fund Type 3</v>
      </c>
      <c r="F379" s="249"/>
      <c r="G379" s="249"/>
      <c r="H379" s="249"/>
      <c r="I379" s="249"/>
      <c r="J379" s="249"/>
      <c r="K379" s="276"/>
      <c r="L379" s="276"/>
      <c r="M379" s="326" t="s">
        <v>35</v>
      </c>
      <c r="N379" s="282">
        <f>IF($H$27=$G$482,0,N185)</f>
        <v>0</v>
      </c>
      <c r="O379" s="282">
        <f>IF($H$27=$G$482,0,O185)</f>
        <v>0</v>
      </c>
      <c r="P379" s="283">
        <f>IF($H$27=$G$482,0,P185)</f>
        <v>0</v>
      </c>
      <c r="Q379" s="283">
        <f>IF($H$27=$G$482,0,Q185)</f>
        <v>0</v>
      </c>
      <c r="R379" s="284">
        <f>IF($H$27=$G$482,0,R185)</f>
        <v>0</v>
      </c>
      <c r="S379" s="65"/>
      <c r="T379" s="5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</row>
    <row r="380" spans="1:32" ht="13.5" hidden="1" outlineLevel="1" thickBot="1" x14ac:dyDescent="0.25">
      <c r="A380" s="34"/>
      <c r="C380" s="66"/>
      <c r="D380" s="66"/>
      <c r="E380" s="85" t="s">
        <v>79</v>
      </c>
      <c r="F380" s="249"/>
      <c r="G380" s="249"/>
      <c r="H380" s="249"/>
      <c r="I380" s="249"/>
      <c r="J380" s="249"/>
      <c r="K380" s="276"/>
      <c r="L380" s="276"/>
      <c r="M380" s="327">
        <f>Step1_Historical!M66</f>
        <v>0</v>
      </c>
      <c r="N380" s="318">
        <f>SUM(N372:N379)</f>
        <v>0</v>
      </c>
      <c r="O380" s="318">
        <f>SUM(O372:O379)</f>
        <v>0</v>
      </c>
      <c r="P380" s="318">
        <f>SUM(P372:P379)</f>
        <v>0</v>
      </c>
      <c r="Q380" s="318">
        <f>SUM(Q372:Q379)</f>
        <v>0</v>
      </c>
      <c r="R380" s="320">
        <f>SUM(R372:R379)</f>
        <v>0</v>
      </c>
      <c r="S380" s="65"/>
      <c r="T380" s="5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</row>
    <row r="381" spans="1:32" ht="13.5" hidden="1" outlineLevel="1" thickBot="1" x14ac:dyDescent="0.25">
      <c r="A381" s="34"/>
      <c r="C381" s="66"/>
      <c r="D381" s="66"/>
      <c r="E381" s="235" t="s">
        <v>71</v>
      </c>
      <c r="F381" s="249"/>
      <c r="G381" s="249"/>
      <c r="H381" s="249"/>
      <c r="I381" s="249"/>
      <c r="J381" s="249"/>
      <c r="K381" s="276"/>
      <c r="L381" s="276"/>
      <c r="M381" s="321" t="s">
        <v>35</v>
      </c>
      <c r="N381" s="323" t="e">
        <f>(N380-M380)/M380</f>
        <v>#DIV/0!</v>
      </c>
      <c r="O381" s="323" t="e">
        <f>(O380-N380)/N380</f>
        <v>#DIV/0!</v>
      </c>
      <c r="P381" s="323" t="e">
        <f>(P380-O380)/O380</f>
        <v>#DIV/0!</v>
      </c>
      <c r="Q381" s="323" t="e">
        <f>(Q380-P380)/P380</f>
        <v>#DIV/0!</v>
      </c>
      <c r="R381" s="324" t="e">
        <f>(R380-Q380)/Q380</f>
        <v>#DIV/0!</v>
      </c>
      <c r="S381" s="65"/>
      <c r="T381" s="5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</row>
    <row r="382" spans="1:32" hidden="1" outlineLevel="1" x14ac:dyDescent="0.2">
      <c r="A382" s="34"/>
      <c r="C382" s="66"/>
      <c r="D382" s="66"/>
      <c r="E382" s="235" t="s">
        <v>73</v>
      </c>
      <c r="F382" s="249"/>
      <c r="G382" s="249"/>
      <c r="H382" s="249"/>
      <c r="I382" s="249"/>
      <c r="J382" s="249"/>
      <c r="K382" s="276"/>
      <c r="L382" s="276"/>
      <c r="M382" s="328" t="e">
        <f t="shared" ref="M382:R382" si="95">M380/M307</f>
        <v>#DIV/0!</v>
      </c>
      <c r="N382" s="329" t="e">
        <f t="shared" si="95"/>
        <v>#DIV/0!</v>
      </c>
      <c r="O382" s="329" t="e">
        <f t="shared" si="95"/>
        <v>#DIV/0!</v>
      </c>
      <c r="P382" s="330" t="e">
        <f t="shared" si="95"/>
        <v>#DIV/0!</v>
      </c>
      <c r="Q382" s="330" t="e">
        <f t="shared" si="95"/>
        <v>#DIV/0!</v>
      </c>
      <c r="R382" s="324" t="e">
        <f t="shared" si="95"/>
        <v>#DIV/0!</v>
      </c>
      <c r="S382" s="65"/>
      <c r="T382" s="5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</row>
    <row r="383" spans="1:32" ht="5.25" hidden="1" customHeight="1" outlineLevel="1" thickBot="1" x14ac:dyDescent="0.25">
      <c r="A383" s="34"/>
      <c r="C383" s="66"/>
      <c r="D383" s="67"/>
      <c r="E383" s="256"/>
      <c r="F383" s="236"/>
      <c r="G383" s="236"/>
      <c r="H383" s="236"/>
      <c r="I383" s="236"/>
      <c r="J383" s="236"/>
      <c r="K383" s="287"/>
      <c r="L383" s="287"/>
      <c r="M383" s="297"/>
      <c r="N383" s="297"/>
      <c r="O383" s="297"/>
      <c r="P383" s="297"/>
      <c r="Q383" s="297"/>
      <c r="R383" s="325"/>
      <c r="S383" s="65"/>
      <c r="T383" s="5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</row>
    <row r="384" spans="1:32" ht="13.5" hidden="1" outlineLevel="1" thickBot="1" x14ac:dyDescent="0.25">
      <c r="A384" s="34"/>
      <c r="C384" s="66"/>
      <c r="D384" s="249"/>
      <c r="E384" s="228"/>
      <c r="F384" s="249"/>
      <c r="G384" s="249"/>
      <c r="H384" s="249"/>
      <c r="I384" s="249"/>
      <c r="J384" s="249"/>
      <c r="K384" s="276"/>
      <c r="L384" s="276"/>
      <c r="M384" s="296"/>
      <c r="N384" s="296"/>
      <c r="O384" s="296"/>
      <c r="P384" s="296"/>
      <c r="Q384" s="296"/>
      <c r="R384" s="296"/>
      <c r="S384" s="65"/>
      <c r="T384" s="5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</row>
    <row r="385" spans="1:32" ht="15" hidden="1" outlineLevel="1" x14ac:dyDescent="0.2">
      <c r="A385" s="34"/>
      <c r="C385" s="66"/>
      <c r="D385" s="267" t="s">
        <v>51</v>
      </c>
      <c r="E385" s="239"/>
      <c r="F385" s="239"/>
      <c r="G385" s="239"/>
      <c r="H385" s="239"/>
      <c r="I385" s="239"/>
      <c r="J385" s="239"/>
      <c r="K385" s="268"/>
      <c r="L385" s="268"/>
      <c r="M385" s="241" t="str">
        <f t="shared" ref="M385:R385" si="96">M367</f>
        <v>Dec 31, 2013</v>
      </c>
      <c r="N385" s="241" t="str">
        <f t="shared" si="96"/>
        <v>Dec 31, 2014</v>
      </c>
      <c r="O385" s="241" t="str">
        <f t="shared" si="96"/>
        <v>Dec 31, 2015</v>
      </c>
      <c r="P385" s="241" t="str">
        <f t="shared" si="96"/>
        <v>Dec 31, 2016</v>
      </c>
      <c r="Q385" s="241" t="str">
        <f t="shared" si="96"/>
        <v>Dec 31, 2017</v>
      </c>
      <c r="R385" s="242" t="str">
        <f t="shared" si="96"/>
        <v>Dec 31, 2018</v>
      </c>
      <c r="S385" s="65"/>
      <c r="T385" s="5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</row>
    <row r="386" spans="1:32" ht="5.25" hidden="1" customHeight="1" outlineLevel="1" x14ac:dyDescent="0.2">
      <c r="A386" s="34"/>
      <c r="C386" s="66"/>
      <c r="D386" s="66"/>
      <c r="E386" s="249"/>
      <c r="F386" s="249"/>
      <c r="G386" s="249"/>
      <c r="H386" s="249"/>
      <c r="I386" s="249"/>
      <c r="J386" s="249"/>
      <c r="K386" s="249"/>
      <c r="L386" s="249"/>
      <c r="M386" s="249"/>
      <c r="N386" s="249"/>
      <c r="O386" s="249"/>
      <c r="P386" s="249"/>
      <c r="Q386" s="249"/>
      <c r="R386" s="65"/>
      <c r="S386" s="65"/>
      <c r="T386" s="5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</row>
    <row r="387" spans="1:32" ht="13.5" hidden="1" outlineLevel="2" thickBot="1" x14ac:dyDescent="0.25">
      <c r="A387" s="34"/>
      <c r="C387" s="66"/>
      <c r="D387" s="66"/>
      <c r="E387" s="364" t="str">
        <f t="shared" ref="E387:E397" si="97">E369</f>
        <v>DAF Category 1</v>
      </c>
      <c r="F387" s="249"/>
      <c r="G387" s="249"/>
      <c r="H387" s="249"/>
      <c r="I387" s="249"/>
      <c r="J387" s="249"/>
      <c r="K387" s="249"/>
      <c r="L387" s="249"/>
      <c r="M387" s="326" t="s">
        <v>35</v>
      </c>
      <c r="N387" s="331">
        <f>IF($H$28=$G$479,0,(N$28*$K$28*N36))</f>
        <v>0</v>
      </c>
      <c r="O387" s="331">
        <f>IF($H$28=$G$479,0,(O$28*$K$28*O36))</f>
        <v>0</v>
      </c>
      <c r="P387" s="332">
        <f>IF($H$28=$G$479,0,(P$28*$K$28*P36))</f>
        <v>0</v>
      </c>
      <c r="Q387" s="332">
        <f>IF($H$28=$G$479,0,(Q$28*$K$28*Q36))</f>
        <v>0</v>
      </c>
      <c r="R387" s="333">
        <f>IF($H$28=$G$479,0,(R$28*$K$28*R36))</f>
        <v>0</v>
      </c>
      <c r="S387" s="65"/>
      <c r="T387" s="5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</row>
    <row r="388" spans="1:32" ht="13.5" hidden="1" outlineLevel="2" thickBot="1" x14ac:dyDescent="0.25">
      <c r="A388" s="34"/>
      <c r="C388" s="66"/>
      <c r="D388" s="66"/>
      <c r="E388" s="364" t="str">
        <f t="shared" si="97"/>
        <v>DAF Category 2</v>
      </c>
      <c r="F388" s="249"/>
      <c r="G388" s="249"/>
      <c r="H388" s="249"/>
      <c r="I388" s="249"/>
      <c r="J388" s="249"/>
      <c r="K388" s="249"/>
      <c r="L388" s="249"/>
      <c r="M388" s="326" t="s">
        <v>35</v>
      </c>
      <c r="N388" s="331">
        <f>IF($H$28=$G$479,0,(N$28*$K$28*N52))</f>
        <v>0</v>
      </c>
      <c r="O388" s="331">
        <f>IF($H$28=$G$479,0,(O$28*$K$28*O52))</f>
        <v>0</v>
      </c>
      <c r="P388" s="332">
        <f>IF($H$28=$G$479,0,(P$28*$K$28*P52))</f>
        <v>0</v>
      </c>
      <c r="Q388" s="332">
        <f>IF($H$28=$G$479,0,(Q$28*$K$28*Q52))</f>
        <v>0</v>
      </c>
      <c r="R388" s="333">
        <f>IF($H$28=$G$479,0,(R$28*$K$28*R52))</f>
        <v>0</v>
      </c>
      <c r="S388" s="65"/>
      <c r="T388" s="5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</row>
    <row r="389" spans="1:32" ht="13.5" hidden="1" outlineLevel="2" thickBot="1" x14ac:dyDescent="0.25">
      <c r="A389" s="34"/>
      <c r="C389" s="66"/>
      <c r="D389" s="66"/>
      <c r="E389" s="364" t="str">
        <f t="shared" si="97"/>
        <v>DAF Category 3</v>
      </c>
      <c r="F389" s="249"/>
      <c r="G389" s="249"/>
      <c r="H389" s="249"/>
      <c r="I389" s="249"/>
      <c r="J389" s="249"/>
      <c r="K389" s="249"/>
      <c r="L389" s="249"/>
      <c r="M389" s="326" t="s">
        <v>35</v>
      </c>
      <c r="N389" s="331">
        <f>IF($H$28=$G$479,0,(N$28*$K$28*N68))</f>
        <v>0</v>
      </c>
      <c r="O389" s="331">
        <f>IF($H$28=$G$479,0,(O$28*$K$28*O68))</f>
        <v>0</v>
      </c>
      <c r="P389" s="332">
        <f>IF($H$28=$G$479,0,(P$28*$K$28*P68))</f>
        <v>0</v>
      </c>
      <c r="Q389" s="332">
        <f>IF($H$28=$G$479,0,(Q$28*$K$28*Q68))</f>
        <v>0</v>
      </c>
      <c r="R389" s="333">
        <f>IF($H$28=$G$479,0,(R$28*$K$28*R68))</f>
        <v>0</v>
      </c>
      <c r="S389" s="65"/>
      <c r="T389" s="5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</row>
    <row r="390" spans="1:32" ht="13.5" hidden="1" outlineLevel="2" thickBot="1" x14ac:dyDescent="0.25">
      <c r="A390" s="34"/>
      <c r="C390" s="66"/>
      <c r="D390" s="66"/>
      <c r="E390" s="281" t="str">
        <f t="shared" si="97"/>
        <v>Total Donor Advised Funds</v>
      </c>
      <c r="F390" s="249"/>
      <c r="G390" s="249"/>
      <c r="H390" s="249"/>
      <c r="I390" s="249"/>
      <c r="J390" s="249"/>
      <c r="K390" s="276"/>
      <c r="L390" s="276"/>
      <c r="M390" s="326" t="s">
        <v>35</v>
      </c>
      <c r="N390" s="331">
        <f>SUM(N387:N389)</f>
        <v>0</v>
      </c>
      <c r="O390" s="331">
        <f>SUM(O387:O389)</f>
        <v>0</v>
      </c>
      <c r="P390" s="332">
        <f>SUM(P387:P389)</f>
        <v>0</v>
      </c>
      <c r="Q390" s="332">
        <f>SUM(Q387:Q389)</f>
        <v>0</v>
      </c>
      <c r="R390" s="333">
        <f>SUM(R387:R389)</f>
        <v>0</v>
      </c>
      <c r="S390" s="65"/>
      <c r="T390" s="5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</row>
    <row r="391" spans="1:32" ht="13.5" hidden="1" outlineLevel="2" thickBot="1" x14ac:dyDescent="0.25">
      <c r="A391" s="34"/>
      <c r="C391" s="66"/>
      <c r="D391" s="66"/>
      <c r="E391" s="281" t="str">
        <f t="shared" si="97"/>
        <v>Scholarship</v>
      </c>
      <c r="F391" s="249"/>
      <c r="G391" s="249"/>
      <c r="H391" s="249"/>
      <c r="I391" s="249"/>
      <c r="J391" s="249"/>
      <c r="K391" s="276"/>
      <c r="L391" s="276"/>
      <c r="M391" s="326" t="s">
        <v>35</v>
      </c>
      <c r="N391" s="331">
        <f>IF($H$28=$G$479,0,(N$28*$K$28*N84))</f>
        <v>0</v>
      </c>
      <c r="O391" s="331">
        <f>IF($H$28=$G$479,0,(O$28*$K$28*O84))</f>
        <v>0</v>
      </c>
      <c r="P391" s="332">
        <f>IF($H$28=$G$479,0,(P$28*$K$28*P84))</f>
        <v>0</v>
      </c>
      <c r="Q391" s="332">
        <f>IF($H$28=$G$479,0,(Q$28*$K$28*Q84))</f>
        <v>0</v>
      </c>
      <c r="R391" s="333">
        <f>IF($H$28=$G$479,0,(R$28*$K$28*R84))</f>
        <v>0</v>
      </c>
      <c r="S391" s="65"/>
      <c r="T391" s="5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</row>
    <row r="392" spans="1:32" ht="13.5" hidden="1" outlineLevel="2" thickBot="1" x14ac:dyDescent="0.25">
      <c r="A392" s="34"/>
      <c r="C392" s="66"/>
      <c r="D392" s="66"/>
      <c r="E392" s="281" t="str">
        <f t="shared" si="97"/>
        <v>Unrestricted / FOI / Community Leadership</v>
      </c>
      <c r="F392" s="249"/>
      <c r="G392" s="249"/>
      <c r="H392" s="249"/>
      <c r="I392" s="249"/>
      <c r="J392" s="249"/>
      <c r="K392" s="276"/>
      <c r="L392" s="276"/>
      <c r="M392" s="326" t="s">
        <v>35</v>
      </c>
      <c r="N392" s="331">
        <f>IF($H$28=$G$479,0,(N$28*$K$28*N100))</f>
        <v>0</v>
      </c>
      <c r="O392" s="331">
        <f>IF($H$28=$G$479,0,(O$28*$K$28*O100))</f>
        <v>0</v>
      </c>
      <c r="P392" s="332">
        <f>IF($H$28=$G$479,0,(P$28*$K$28*P100))</f>
        <v>0</v>
      </c>
      <c r="Q392" s="332">
        <f>IF($H$28=$G$479,0,(Q$28*$K$28*Q100))</f>
        <v>0</v>
      </c>
      <c r="R392" s="333">
        <f>IF($H$28=$G$479,0,(R$28*$K$28*R100))</f>
        <v>0</v>
      </c>
      <c r="S392" s="65"/>
      <c r="T392" s="5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</row>
    <row r="393" spans="1:32" ht="13.5" hidden="1" outlineLevel="2" thickBot="1" x14ac:dyDescent="0.25">
      <c r="A393" s="34"/>
      <c r="C393" s="66"/>
      <c r="D393" s="66"/>
      <c r="E393" s="281" t="str">
        <f t="shared" si="97"/>
        <v>Designated / Agency</v>
      </c>
      <c r="F393" s="249"/>
      <c r="G393" s="249"/>
      <c r="H393" s="249"/>
      <c r="I393" s="249"/>
      <c r="J393" s="249"/>
      <c r="K393" s="276"/>
      <c r="L393" s="276"/>
      <c r="M393" s="326" t="s">
        <v>35</v>
      </c>
      <c r="N393" s="331">
        <f>IF($H$28=$G$479,0,(N$28*$K$28*N116))</f>
        <v>0</v>
      </c>
      <c r="O393" s="331">
        <f>IF($H$28=$G$479,0,(O$28*$K$28*O116))</f>
        <v>0</v>
      </c>
      <c r="P393" s="332">
        <f>IF($H$28=$G$479,0,(P$28*$K$28*P116))</f>
        <v>0</v>
      </c>
      <c r="Q393" s="332">
        <f>IF($H$28=$G$479,0,(Q$28*$K$28*Q116))</f>
        <v>0</v>
      </c>
      <c r="R393" s="333">
        <f>IF($H$28=$G$479,0,(R$28*$K$28*R116))</f>
        <v>0</v>
      </c>
      <c r="S393" s="65"/>
      <c r="T393" s="5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</row>
    <row r="394" spans="1:32" ht="13.5" hidden="1" outlineLevel="2" thickBot="1" x14ac:dyDescent="0.25">
      <c r="A394" s="34"/>
      <c r="C394" s="66"/>
      <c r="D394" s="66"/>
      <c r="E394" s="281" t="str">
        <f t="shared" si="97"/>
        <v>Supporting Organization</v>
      </c>
      <c r="F394" s="249"/>
      <c r="G394" s="249"/>
      <c r="H394" s="249"/>
      <c r="I394" s="249"/>
      <c r="J394" s="249"/>
      <c r="K394" s="276"/>
      <c r="L394" s="276"/>
      <c r="M394" s="326" t="s">
        <v>35</v>
      </c>
      <c r="N394" s="331">
        <f>IF($H$28=$G$479,0,(N$28*$K$28*N132))</f>
        <v>0</v>
      </c>
      <c r="O394" s="331">
        <f>IF($H$28=$G$479,0,(O$28*$K$28*O132))</f>
        <v>0</v>
      </c>
      <c r="P394" s="332">
        <f>IF($H$28=$G$479,0,(P$28*$K$28*P132))</f>
        <v>0</v>
      </c>
      <c r="Q394" s="332">
        <f>IF($H$28=$G$479,0,(Q$28*$K$28*Q132))</f>
        <v>0</v>
      </c>
      <c r="R394" s="333">
        <f>IF($H$28=$G$479,0,(R$28*$K$28*R132))</f>
        <v>0</v>
      </c>
      <c r="S394" s="65"/>
      <c r="T394" s="5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</row>
    <row r="395" spans="1:32" ht="13.5" hidden="1" outlineLevel="2" thickBot="1" x14ac:dyDescent="0.25">
      <c r="A395" s="34"/>
      <c r="C395" s="66"/>
      <c r="D395" s="66"/>
      <c r="E395" s="281" t="str">
        <f t="shared" si="97"/>
        <v>Other Fund Type 1</v>
      </c>
      <c r="F395" s="249"/>
      <c r="G395" s="249"/>
      <c r="H395" s="249"/>
      <c r="I395" s="249"/>
      <c r="J395" s="249"/>
      <c r="K395" s="276"/>
      <c r="L395" s="276"/>
      <c r="M395" s="326" t="s">
        <v>35</v>
      </c>
      <c r="N395" s="331">
        <f>IF($H$28=$G$479,0,(N$28*$K$28*N148))</f>
        <v>0</v>
      </c>
      <c r="O395" s="331">
        <f>IF($H$28=$G$479,0,(O$28*$K$28*O148))</f>
        <v>0</v>
      </c>
      <c r="P395" s="332">
        <f>IF($H$28=$G$479,0,(P$28*$K$28*P148))</f>
        <v>0</v>
      </c>
      <c r="Q395" s="332">
        <f>IF($H$28=$G$479,0,(Q$28*$K$28*Q148))</f>
        <v>0</v>
      </c>
      <c r="R395" s="333">
        <f>IF($H$28=$G$479,0,(R$28*$K$28*R148))</f>
        <v>0</v>
      </c>
      <c r="S395" s="65"/>
      <c r="T395" s="5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</row>
    <row r="396" spans="1:32" ht="13.5" hidden="1" outlineLevel="2" thickBot="1" x14ac:dyDescent="0.25">
      <c r="A396" s="34"/>
      <c r="C396" s="66"/>
      <c r="D396" s="66"/>
      <c r="E396" s="281" t="str">
        <f t="shared" si="97"/>
        <v>Other Fund Type 2</v>
      </c>
      <c r="F396" s="249"/>
      <c r="G396" s="249"/>
      <c r="H396" s="249"/>
      <c r="I396" s="249"/>
      <c r="J396" s="249"/>
      <c r="K396" s="276"/>
      <c r="L396" s="276"/>
      <c r="M396" s="326" t="s">
        <v>35</v>
      </c>
      <c r="N396" s="331">
        <f>IF($H$28=$G$479,0,(N$28*$K$28*N164))</f>
        <v>0</v>
      </c>
      <c r="O396" s="331">
        <f>IF($H$28=$G$479,0,(O$28*$K$28*O164))</f>
        <v>0</v>
      </c>
      <c r="P396" s="332">
        <f>IF($H$28=$G$479,0,(P$28*$K$28*P164))</f>
        <v>0</v>
      </c>
      <c r="Q396" s="332">
        <f>IF($H$28=$G$479,0,(Q$28*$K$28*Q164))</f>
        <v>0</v>
      </c>
      <c r="R396" s="333">
        <f>IF($H$28=$G$479,0,(R$28*$K$28*R164))</f>
        <v>0</v>
      </c>
      <c r="S396" s="65"/>
      <c r="T396" s="5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</row>
    <row r="397" spans="1:32" ht="13.5" hidden="1" outlineLevel="2" thickBot="1" x14ac:dyDescent="0.25">
      <c r="A397" s="34"/>
      <c r="C397" s="66"/>
      <c r="D397" s="66"/>
      <c r="E397" s="281" t="str">
        <f t="shared" si="97"/>
        <v>Other Fund Type 3</v>
      </c>
      <c r="F397" s="249"/>
      <c r="G397" s="249"/>
      <c r="H397" s="249"/>
      <c r="I397" s="249"/>
      <c r="J397" s="249"/>
      <c r="K397" s="276"/>
      <c r="L397" s="276"/>
      <c r="M397" s="326" t="s">
        <v>35</v>
      </c>
      <c r="N397" s="331">
        <f>IF($H$28=$G$479,0,(N$28*$K$28*N180))</f>
        <v>0</v>
      </c>
      <c r="O397" s="331">
        <f>IF($H$28=$G$479,0,(O$28*$K$28*O180))</f>
        <v>0</v>
      </c>
      <c r="P397" s="332">
        <f>IF($H$28=$G$479,0,(P$28*$K$28*P180))</f>
        <v>0</v>
      </c>
      <c r="Q397" s="332">
        <f>IF($H$28=$G$479,0,(Q$28*$K$28*Q180))</f>
        <v>0</v>
      </c>
      <c r="R397" s="333">
        <f>IF($H$28=$G$479,0,(R$28*$K$28*R180))</f>
        <v>0</v>
      </c>
      <c r="S397" s="65"/>
      <c r="T397" s="5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</row>
    <row r="398" spans="1:32" ht="13.5" hidden="1" outlineLevel="1" thickBot="1" x14ac:dyDescent="0.25">
      <c r="A398" s="34"/>
      <c r="C398" s="66"/>
      <c r="D398" s="66"/>
      <c r="E398" s="85" t="s">
        <v>77</v>
      </c>
      <c r="F398" s="249"/>
      <c r="G398" s="249"/>
      <c r="H398" s="249"/>
      <c r="I398" s="249"/>
      <c r="J398" s="249"/>
      <c r="K398" s="276"/>
      <c r="L398" s="276"/>
      <c r="M398" s="327">
        <f>Step1_Historical!M67</f>
        <v>0</v>
      </c>
      <c r="N398" s="318">
        <f>SUM(N390:N397)</f>
        <v>0</v>
      </c>
      <c r="O398" s="318">
        <f>SUM(O390:O397)</f>
        <v>0</v>
      </c>
      <c r="P398" s="319">
        <f>SUM(P390:P397)</f>
        <v>0</v>
      </c>
      <c r="Q398" s="319">
        <f>SUM(Q390:Q397)</f>
        <v>0</v>
      </c>
      <c r="R398" s="320">
        <f>SUM(R390:R397)</f>
        <v>0</v>
      </c>
      <c r="S398" s="65"/>
      <c r="T398" s="5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</row>
    <row r="399" spans="1:32" ht="13.5" hidden="1" outlineLevel="1" thickBot="1" x14ac:dyDescent="0.25">
      <c r="A399" s="34"/>
      <c r="C399" s="66"/>
      <c r="D399" s="66"/>
      <c r="E399" s="235" t="s">
        <v>71</v>
      </c>
      <c r="F399" s="249"/>
      <c r="G399" s="249"/>
      <c r="H399" s="249"/>
      <c r="I399" s="249"/>
      <c r="J399" s="249"/>
      <c r="K399" s="276"/>
      <c r="L399" s="276"/>
      <c r="M399" s="321" t="s">
        <v>35</v>
      </c>
      <c r="N399" s="322" t="e">
        <f>(N398-M398)/M398</f>
        <v>#DIV/0!</v>
      </c>
      <c r="O399" s="322" t="e">
        <f>(O398-N398)/N398</f>
        <v>#DIV/0!</v>
      </c>
      <c r="P399" s="323" t="e">
        <f>(P398-O398)/O398</f>
        <v>#DIV/0!</v>
      </c>
      <c r="Q399" s="323" t="e">
        <f>(Q398-P398)/P398</f>
        <v>#DIV/0!</v>
      </c>
      <c r="R399" s="324" t="e">
        <f>(R398-Q398)/Q398</f>
        <v>#DIV/0!</v>
      </c>
      <c r="S399" s="65"/>
      <c r="T399" s="5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</row>
    <row r="400" spans="1:32" hidden="1" outlineLevel="1" x14ac:dyDescent="0.2">
      <c r="A400" s="34"/>
      <c r="C400" s="66"/>
      <c r="D400" s="66"/>
      <c r="E400" s="235" t="s">
        <v>73</v>
      </c>
      <c r="F400" s="249"/>
      <c r="G400" s="249"/>
      <c r="H400" s="249"/>
      <c r="I400" s="249"/>
      <c r="J400" s="249"/>
      <c r="K400" s="276"/>
      <c r="L400" s="276"/>
      <c r="M400" s="328" t="e">
        <f t="shared" ref="M400:R400" si="98">M398/M307</f>
        <v>#DIV/0!</v>
      </c>
      <c r="N400" s="329" t="e">
        <f t="shared" si="98"/>
        <v>#DIV/0!</v>
      </c>
      <c r="O400" s="329" t="e">
        <f t="shared" si="98"/>
        <v>#DIV/0!</v>
      </c>
      <c r="P400" s="330" t="e">
        <f t="shared" si="98"/>
        <v>#DIV/0!</v>
      </c>
      <c r="Q400" s="330" t="e">
        <f t="shared" si="98"/>
        <v>#DIV/0!</v>
      </c>
      <c r="R400" s="324" t="e">
        <f t="shared" si="98"/>
        <v>#DIV/0!</v>
      </c>
      <c r="S400" s="65"/>
      <c r="T400" s="5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</row>
    <row r="401" spans="1:32" ht="5.25" hidden="1" customHeight="1" outlineLevel="1" thickBot="1" x14ac:dyDescent="0.25">
      <c r="A401" s="34"/>
      <c r="C401" s="66"/>
      <c r="D401" s="67"/>
      <c r="E401" s="256"/>
      <c r="F401" s="236"/>
      <c r="G401" s="236"/>
      <c r="H401" s="236"/>
      <c r="I401" s="236"/>
      <c r="J401" s="236"/>
      <c r="K401" s="287"/>
      <c r="L401" s="287"/>
      <c r="M401" s="297"/>
      <c r="N401" s="297"/>
      <c r="O401" s="297"/>
      <c r="P401" s="297"/>
      <c r="Q401" s="297"/>
      <c r="R401" s="325"/>
      <c r="S401" s="65"/>
      <c r="T401" s="5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</row>
    <row r="402" spans="1:32" ht="13.5" hidden="1" outlineLevel="1" thickBot="1" x14ac:dyDescent="0.25">
      <c r="A402" s="34"/>
      <c r="C402" s="66"/>
      <c r="D402" s="249"/>
      <c r="E402" s="228"/>
      <c r="F402" s="249"/>
      <c r="G402" s="249"/>
      <c r="H402" s="249"/>
      <c r="I402" s="249"/>
      <c r="J402" s="249"/>
      <c r="K402" s="276"/>
      <c r="L402" s="276"/>
      <c r="M402" s="296"/>
      <c r="N402" s="296"/>
      <c r="O402" s="296"/>
      <c r="P402" s="296"/>
      <c r="Q402" s="296"/>
      <c r="R402" s="296"/>
      <c r="S402" s="65"/>
      <c r="T402" s="5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</row>
    <row r="403" spans="1:32" ht="15" hidden="1" outlineLevel="1" x14ac:dyDescent="0.2">
      <c r="A403" s="34"/>
      <c r="C403" s="66"/>
      <c r="D403" s="267" t="s">
        <v>101</v>
      </c>
      <c r="E403" s="239"/>
      <c r="F403" s="239"/>
      <c r="G403" s="239"/>
      <c r="H403" s="239"/>
      <c r="I403" s="239"/>
      <c r="J403" s="239"/>
      <c r="K403" s="268"/>
      <c r="L403" s="268"/>
      <c r="M403" s="241" t="str">
        <f t="shared" ref="M403:R403" si="99">M385</f>
        <v>Dec 31, 2013</v>
      </c>
      <c r="N403" s="241" t="str">
        <f t="shared" si="99"/>
        <v>Dec 31, 2014</v>
      </c>
      <c r="O403" s="241" t="str">
        <f t="shared" si="99"/>
        <v>Dec 31, 2015</v>
      </c>
      <c r="P403" s="241" t="str">
        <f t="shared" si="99"/>
        <v>Dec 31, 2016</v>
      </c>
      <c r="Q403" s="241" t="str">
        <f t="shared" si="99"/>
        <v>Dec 31, 2017</v>
      </c>
      <c r="R403" s="242" t="str">
        <f t="shared" si="99"/>
        <v>Dec 31, 2018</v>
      </c>
      <c r="S403" s="65"/>
      <c r="T403" s="5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</row>
    <row r="404" spans="1:32" ht="5.25" hidden="1" customHeight="1" outlineLevel="1" x14ac:dyDescent="0.2">
      <c r="A404" s="34"/>
      <c r="C404" s="66"/>
      <c r="D404" s="334"/>
      <c r="E404" s="249"/>
      <c r="F404" s="249"/>
      <c r="G404" s="249"/>
      <c r="H404" s="249"/>
      <c r="I404" s="249"/>
      <c r="J404" s="249"/>
      <c r="K404" s="335"/>
      <c r="L404" s="335"/>
      <c r="M404" s="336"/>
      <c r="N404" s="336"/>
      <c r="O404" s="336"/>
      <c r="P404" s="336"/>
      <c r="Q404" s="336"/>
      <c r="R404" s="337"/>
      <c r="S404" s="65"/>
      <c r="T404" s="5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</row>
    <row r="405" spans="1:32" hidden="1" outlineLevel="1" x14ac:dyDescent="0.2">
      <c r="A405" s="34"/>
      <c r="C405" s="66"/>
      <c r="D405" s="66"/>
      <c r="E405" s="281" t="str">
        <f>D349</f>
        <v>Administrative Fees</v>
      </c>
      <c r="F405" s="249"/>
      <c r="G405" s="249"/>
      <c r="H405" s="249"/>
      <c r="I405" s="249"/>
      <c r="J405" s="249"/>
      <c r="K405" s="249"/>
      <c r="L405" s="249"/>
      <c r="M405" s="285">
        <f t="shared" ref="M405:R405" si="100">M362</f>
        <v>0</v>
      </c>
      <c r="N405" s="285">
        <f t="shared" si="100"/>
        <v>0</v>
      </c>
      <c r="O405" s="285">
        <f t="shared" si="100"/>
        <v>0</v>
      </c>
      <c r="P405" s="285">
        <f t="shared" si="100"/>
        <v>0</v>
      </c>
      <c r="Q405" s="285">
        <f t="shared" si="100"/>
        <v>0</v>
      </c>
      <c r="R405" s="338">
        <f t="shared" si="100"/>
        <v>0</v>
      </c>
      <c r="S405" s="65"/>
      <c r="T405" s="5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</row>
    <row r="406" spans="1:32" hidden="1" outlineLevel="1" x14ac:dyDescent="0.2">
      <c r="A406" s="34"/>
      <c r="C406" s="66"/>
      <c r="D406" s="66"/>
      <c r="E406" s="281" t="str">
        <f>D367</f>
        <v>Investment Fee Retained Revenue</v>
      </c>
      <c r="F406" s="249"/>
      <c r="G406" s="249"/>
      <c r="H406" s="249"/>
      <c r="I406" s="249"/>
      <c r="J406" s="249"/>
      <c r="K406" s="276"/>
      <c r="L406" s="276"/>
      <c r="M406" s="285">
        <f t="shared" ref="M406:R406" si="101">M380</f>
        <v>0</v>
      </c>
      <c r="N406" s="285">
        <f t="shared" si="101"/>
        <v>0</v>
      </c>
      <c r="O406" s="285">
        <f t="shared" si="101"/>
        <v>0</v>
      </c>
      <c r="P406" s="285">
        <f t="shared" si="101"/>
        <v>0</v>
      </c>
      <c r="Q406" s="285">
        <f t="shared" si="101"/>
        <v>0</v>
      </c>
      <c r="R406" s="338">
        <f t="shared" si="101"/>
        <v>0</v>
      </c>
      <c r="S406" s="65"/>
      <c r="T406" s="5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</row>
    <row r="407" spans="1:32" hidden="1" outlineLevel="1" x14ac:dyDescent="0.2">
      <c r="A407" s="34"/>
      <c r="C407" s="66"/>
      <c r="D407" s="66"/>
      <c r="E407" s="281" t="str">
        <f>D385</f>
        <v>Retained Interest</v>
      </c>
      <c r="F407" s="249"/>
      <c r="G407" s="249"/>
      <c r="H407" s="249"/>
      <c r="I407" s="249"/>
      <c r="J407" s="249"/>
      <c r="K407" s="276"/>
      <c r="L407" s="276"/>
      <c r="M407" s="285">
        <f t="shared" ref="M407:R407" si="102">M398</f>
        <v>0</v>
      </c>
      <c r="N407" s="285">
        <f t="shared" si="102"/>
        <v>0</v>
      </c>
      <c r="O407" s="285">
        <f t="shared" si="102"/>
        <v>0</v>
      </c>
      <c r="P407" s="285">
        <f t="shared" si="102"/>
        <v>0</v>
      </c>
      <c r="Q407" s="285">
        <f t="shared" si="102"/>
        <v>0</v>
      </c>
      <c r="R407" s="338">
        <f t="shared" si="102"/>
        <v>0</v>
      </c>
      <c r="S407" s="65"/>
      <c r="T407" s="5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</row>
    <row r="408" spans="1:32" hidden="1" outlineLevel="1" x14ac:dyDescent="0.2">
      <c r="A408" s="34"/>
      <c r="C408" s="66"/>
      <c r="D408" s="66"/>
      <c r="E408" s="228" t="s">
        <v>80</v>
      </c>
      <c r="F408" s="249"/>
      <c r="G408" s="249"/>
      <c r="H408" s="249"/>
      <c r="I408" s="249"/>
      <c r="J408" s="249"/>
      <c r="K408" s="276"/>
      <c r="L408" s="276"/>
      <c r="M408" s="296">
        <f t="shared" ref="M408:R408" si="103">SUM(M405:M407)</f>
        <v>0</v>
      </c>
      <c r="N408" s="296">
        <f t="shared" si="103"/>
        <v>0</v>
      </c>
      <c r="O408" s="296">
        <f t="shared" si="103"/>
        <v>0</v>
      </c>
      <c r="P408" s="296">
        <f t="shared" si="103"/>
        <v>0</v>
      </c>
      <c r="Q408" s="296">
        <f t="shared" si="103"/>
        <v>0</v>
      </c>
      <c r="R408" s="339">
        <f t="shared" si="103"/>
        <v>0</v>
      </c>
      <c r="S408" s="65"/>
      <c r="T408" s="5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</row>
    <row r="409" spans="1:32" ht="13.5" hidden="1" outlineLevel="1" thickBot="1" x14ac:dyDescent="0.25">
      <c r="A409" s="34"/>
      <c r="C409" s="66"/>
      <c r="D409" s="66"/>
      <c r="E409" s="235" t="s">
        <v>71</v>
      </c>
      <c r="F409" s="249"/>
      <c r="G409" s="249"/>
      <c r="H409" s="249"/>
      <c r="I409" s="249"/>
      <c r="J409" s="249"/>
      <c r="K409" s="276"/>
      <c r="L409" s="276"/>
      <c r="M409" s="453" t="s">
        <v>35</v>
      </c>
      <c r="N409" s="454" t="e">
        <f>(N408-M408)/M408</f>
        <v>#DIV/0!</v>
      </c>
      <c r="O409" s="454" t="e">
        <f>(O408-N408)/N408</f>
        <v>#DIV/0!</v>
      </c>
      <c r="P409" s="455" t="e">
        <f>(P408-O408)/O408</f>
        <v>#DIV/0!</v>
      </c>
      <c r="Q409" s="455" t="e">
        <f>(Q408-P408)/P408</f>
        <v>#DIV/0!</v>
      </c>
      <c r="R409" s="456" t="e">
        <f>(R408-Q408)/Q408</f>
        <v>#DIV/0!</v>
      </c>
      <c r="S409" s="65"/>
      <c r="T409" s="5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</row>
    <row r="410" spans="1:32" ht="13.5" hidden="1" outlineLevel="1" thickBot="1" x14ac:dyDescent="0.25">
      <c r="A410" s="34"/>
      <c r="C410" s="66"/>
      <c r="D410" s="67"/>
      <c r="E410" s="340" t="s">
        <v>73</v>
      </c>
      <c r="F410" s="236"/>
      <c r="G410" s="236"/>
      <c r="H410" s="236"/>
      <c r="I410" s="236"/>
      <c r="J410" s="236"/>
      <c r="K410" s="287"/>
      <c r="L410" s="287"/>
      <c r="M410" s="341" t="e">
        <f t="shared" ref="M410:R410" si="104">M408/M307</f>
        <v>#DIV/0!</v>
      </c>
      <c r="N410" s="342" t="e">
        <f t="shared" si="104"/>
        <v>#DIV/0!</v>
      </c>
      <c r="O410" s="342" t="e">
        <f t="shared" si="104"/>
        <v>#DIV/0!</v>
      </c>
      <c r="P410" s="343" t="e">
        <f t="shared" si="104"/>
        <v>#DIV/0!</v>
      </c>
      <c r="Q410" s="343" t="e">
        <f t="shared" si="104"/>
        <v>#DIV/0!</v>
      </c>
      <c r="R410" s="344" t="e">
        <f t="shared" si="104"/>
        <v>#DIV/0!</v>
      </c>
      <c r="S410" s="65"/>
      <c r="T410" s="5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</row>
    <row r="411" spans="1:32" ht="13.5" hidden="1" outlineLevel="1" thickBot="1" x14ac:dyDescent="0.25">
      <c r="A411" s="34"/>
      <c r="C411" s="66"/>
      <c r="D411" s="249"/>
      <c r="E411" s="235"/>
      <c r="F411" s="249"/>
      <c r="G411" s="249"/>
      <c r="H411" s="249"/>
      <c r="I411" s="249"/>
      <c r="J411" s="249"/>
      <c r="K411" s="276"/>
      <c r="L411" s="276"/>
      <c r="M411" s="368"/>
      <c r="N411" s="368"/>
      <c r="O411" s="368"/>
      <c r="P411" s="368"/>
      <c r="Q411" s="368"/>
      <c r="R411" s="369"/>
      <c r="S411" s="65"/>
      <c r="T411" s="5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</row>
    <row r="412" spans="1:32" ht="15" hidden="1" outlineLevel="1" x14ac:dyDescent="0.2">
      <c r="A412" s="34"/>
      <c r="C412" s="66"/>
      <c r="D412" s="267" t="s">
        <v>165</v>
      </c>
      <c r="E412" s="239"/>
      <c r="F412" s="239"/>
      <c r="G412" s="239"/>
      <c r="H412" s="239"/>
      <c r="I412" s="239"/>
      <c r="J412" s="239"/>
      <c r="K412" s="268"/>
      <c r="L412" s="268"/>
      <c r="M412" s="241" t="str">
        <f t="shared" ref="M412:R412" si="105">M403</f>
        <v>Dec 31, 2013</v>
      </c>
      <c r="N412" s="241" t="str">
        <f t="shared" si="105"/>
        <v>Dec 31, 2014</v>
      </c>
      <c r="O412" s="241" t="str">
        <f t="shared" si="105"/>
        <v>Dec 31, 2015</v>
      </c>
      <c r="P412" s="241" t="str">
        <f t="shared" si="105"/>
        <v>Dec 31, 2016</v>
      </c>
      <c r="Q412" s="241" t="str">
        <f t="shared" si="105"/>
        <v>Dec 31, 2017</v>
      </c>
      <c r="R412" s="242" t="str">
        <f t="shared" si="105"/>
        <v>Dec 31, 2018</v>
      </c>
      <c r="S412" s="65"/>
      <c r="T412" s="5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</row>
    <row r="413" spans="1:32" ht="5.25" hidden="1" customHeight="1" outlineLevel="1" x14ac:dyDescent="0.2">
      <c r="A413" s="34"/>
      <c r="C413" s="66"/>
      <c r="D413" s="334"/>
      <c r="E413" s="249"/>
      <c r="F413" s="249"/>
      <c r="G413" s="249"/>
      <c r="H413" s="249"/>
      <c r="I413" s="249"/>
      <c r="J413" s="249"/>
      <c r="K413" s="335"/>
      <c r="L413" s="335"/>
      <c r="M413" s="336"/>
      <c r="N413" s="336"/>
      <c r="O413" s="336"/>
      <c r="P413" s="336"/>
      <c r="Q413" s="336"/>
      <c r="R413" s="337"/>
      <c r="S413" s="65"/>
      <c r="T413" s="5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</row>
    <row r="414" spans="1:32" hidden="1" outlineLevel="1" x14ac:dyDescent="0.2">
      <c r="A414" s="34"/>
      <c r="C414" s="66"/>
      <c r="D414" s="66"/>
      <c r="E414" s="281" t="str">
        <f>Step1_Historical!E68</f>
        <v>Retained Returns from Operating / Admin Endowment</v>
      </c>
      <c r="F414" s="249"/>
      <c r="G414" s="249"/>
      <c r="H414" s="249"/>
      <c r="I414" s="249"/>
      <c r="J414" s="249"/>
      <c r="K414" s="249"/>
      <c r="L414" s="249"/>
      <c r="M414" s="285">
        <f>Step1_Historical!M68</f>
        <v>0</v>
      </c>
      <c r="N414" s="285">
        <f>IF(N198=$N$479,0,N197*N202)</f>
        <v>0</v>
      </c>
      <c r="O414" s="285">
        <f>IF(O198=$N$479,0,O197*O202)</f>
        <v>0</v>
      </c>
      <c r="P414" s="285">
        <f>IF(P198=$N$479,0,P197*P202)</f>
        <v>0</v>
      </c>
      <c r="Q414" s="285">
        <f>IF(Q198=$N$479,0,Q197*Q202)</f>
        <v>0</v>
      </c>
      <c r="R414" s="338">
        <f>IF(R198=$N$479,0,R197*R202)</f>
        <v>0</v>
      </c>
      <c r="S414" s="65"/>
      <c r="T414" s="5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</row>
    <row r="415" spans="1:32" hidden="1" outlineLevel="1" x14ac:dyDescent="0.2">
      <c r="A415" s="34"/>
      <c r="C415" s="66"/>
      <c r="D415" s="66"/>
      <c r="E415" s="281" t="str">
        <f>Step1_Historical!E69</f>
        <v>Principal Distribution from Operating / Admin Endowment</v>
      </c>
      <c r="F415" s="249"/>
      <c r="G415" s="249"/>
      <c r="H415" s="249"/>
      <c r="I415" s="249"/>
      <c r="J415" s="249"/>
      <c r="K415" s="276"/>
      <c r="L415" s="276"/>
      <c r="M415" s="285">
        <f>Step1_Historical!M69</f>
        <v>0</v>
      </c>
      <c r="N415" s="285">
        <f>N205</f>
        <v>0</v>
      </c>
      <c r="O415" s="285">
        <f>O205</f>
        <v>0</v>
      </c>
      <c r="P415" s="285">
        <f>P205</f>
        <v>0</v>
      </c>
      <c r="Q415" s="285">
        <f>Q205</f>
        <v>0</v>
      </c>
      <c r="R415" s="338">
        <f>R205</f>
        <v>0</v>
      </c>
      <c r="S415" s="65"/>
      <c r="T415" s="5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</row>
    <row r="416" spans="1:32" hidden="1" outlineLevel="1" x14ac:dyDescent="0.2">
      <c r="A416" s="34"/>
      <c r="C416" s="66"/>
      <c r="D416" s="66"/>
      <c r="E416" s="281" t="str">
        <f>Step1_Historical!E70</f>
        <v>Retained Returns from Operating / Admin Reserve</v>
      </c>
      <c r="F416" s="249"/>
      <c r="G416" s="249"/>
      <c r="H416" s="249"/>
      <c r="I416" s="249"/>
      <c r="J416" s="249"/>
      <c r="K416" s="276"/>
      <c r="L416" s="276"/>
      <c r="M416" s="285">
        <f>Step1_Historical!M70</f>
        <v>0</v>
      </c>
      <c r="N416" s="285">
        <f>IF(N212=$N$479,0,N211*N214)</f>
        <v>0</v>
      </c>
      <c r="O416" s="285">
        <f>IF(O212=$N$479,0,O211*O214)</f>
        <v>0</v>
      </c>
      <c r="P416" s="285">
        <f>IF(P212=$N$479,0,P211*P214)</f>
        <v>0</v>
      </c>
      <c r="Q416" s="285">
        <f>IF(Q212=$N$479,0,Q211*Q214)</f>
        <v>0</v>
      </c>
      <c r="R416" s="338">
        <f>IF(R212=$N$479,0,R211*R214)</f>
        <v>0</v>
      </c>
      <c r="S416" s="65"/>
      <c r="T416" s="5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</row>
    <row r="417" spans="1:32" hidden="1" outlineLevel="1" x14ac:dyDescent="0.2">
      <c r="A417" s="34"/>
      <c r="C417" s="66"/>
      <c r="D417" s="66"/>
      <c r="E417" s="228" t="s">
        <v>165</v>
      </c>
      <c r="F417" s="249"/>
      <c r="G417" s="249"/>
      <c r="H417" s="249"/>
      <c r="I417" s="249"/>
      <c r="J417" s="249"/>
      <c r="K417" s="276"/>
      <c r="L417" s="276"/>
      <c r="M417" s="296">
        <f t="shared" ref="M417:R417" si="106">SUM(M414:M416)</f>
        <v>0</v>
      </c>
      <c r="N417" s="296">
        <f t="shared" si="106"/>
        <v>0</v>
      </c>
      <c r="O417" s="296">
        <f t="shared" si="106"/>
        <v>0</v>
      </c>
      <c r="P417" s="296">
        <f t="shared" si="106"/>
        <v>0</v>
      </c>
      <c r="Q417" s="296">
        <f t="shared" si="106"/>
        <v>0</v>
      </c>
      <c r="R417" s="339">
        <f t="shared" si="106"/>
        <v>0</v>
      </c>
      <c r="S417" s="65"/>
      <c r="T417" s="5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</row>
    <row r="418" spans="1:32" ht="13.5" hidden="1" outlineLevel="1" thickBot="1" x14ac:dyDescent="0.25">
      <c r="A418" s="34"/>
      <c r="C418" s="66"/>
      <c r="D418" s="66"/>
      <c r="E418" s="235" t="s">
        <v>71</v>
      </c>
      <c r="F418" s="249"/>
      <c r="G418" s="249"/>
      <c r="H418" s="249"/>
      <c r="I418" s="249"/>
      <c r="J418" s="249"/>
      <c r="K418" s="276"/>
      <c r="L418" s="276"/>
      <c r="M418" s="453" t="s">
        <v>35</v>
      </c>
      <c r="N418" s="454" t="e">
        <f>(N417-M417)/M417</f>
        <v>#DIV/0!</v>
      </c>
      <c r="O418" s="454" t="e">
        <f>(O417-N417)/N417</f>
        <v>#DIV/0!</v>
      </c>
      <c r="P418" s="455" t="e">
        <f>(P417-O417)/O417</f>
        <v>#DIV/0!</v>
      </c>
      <c r="Q418" s="455" t="e">
        <f>(Q417-P417)/P417</f>
        <v>#DIV/0!</v>
      </c>
      <c r="R418" s="456" t="e">
        <f>(R417-Q417)/Q417</f>
        <v>#DIV/0!</v>
      </c>
      <c r="S418" s="65"/>
      <c r="T418" s="5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</row>
    <row r="419" spans="1:32" ht="13.5" hidden="1" outlineLevel="1" thickBot="1" x14ac:dyDescent="0.25">
      <c r="A419" s="34"/>
      <c r="C419" s="67"/>
      <c r="D419" s="67"/>
      <c r="E419" s="340" t="s">
        <v>73</v>
      </c>
      <c r="F419" s="236"/>
      <c r="G419" s="236"/>
      <c r="H419" s="236"/>
      <c r="I419" s="236"/>
      <c r="J419" s="236"/>
      <c r="K419" s="287"/>
      <c r="L419" s="287"/>
      <c r="M419" s="341" t="e">
        <f t="shared" ref="M419:R419" si="107">M417/M307</f>
        <v>#DIV/0!</v>
      </c>
      <c r="N419" s="342" t="e">
        <f t="shared" si="107"/>
        <v>#DIV/0!</v>
      </c>
      <c r="O419" s="342" t="e">
        <f t="shared" si="107"/>
        <v>#DIV/0!</v>
      </c>
      <c r="P419" s="343" t="e">
        <f t="shared" si="107"/>
        <v>#DIV/0!</v>
      </c>
      <c r="Q419" s="343" t="e">
        <f t="shared" si="107"/>
        <v>#DIV/0!</v>
      </c>
      <c r="R419" s="344" t="e">
        <f t="shared" si="107"/>
        <v>#DIV/0!</v>
      </c>
      <c r="S419" s="237"/>
      <c r="T419" s="5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</row>
    <row r="420" spans="1:32" collapsed="1" x14ac:dyDescent="0.2">
      <c r="A420" s="34"/>
      <c r="T420" s="5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</row>
    <row r="421" spans="1:32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</row>
    <row r="422" spans="1:32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</row>
    <row r="423" spans="1:32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</row>
    <row r="424" spans="1:32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</row>
    <row r="425" spans="1:32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</row>
    <row r="426" spans="1:32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</row>
    <row r="427" spans="1:32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</row>
    <row r="428" spans="1:32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</row>
    <row r="429" spans="1:32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</row>
    <row r="430" spans="1:32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</row>
    <row r="431" spans="1:32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</row>
    <row r="432" spans="1:32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</row>
    <row r="433" spans="1:32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</row>
    <row r="434" spans="1:32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</row>
    <row r="435" spans="1:32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</row>
    <row r="436" spans="1:32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</row>
    <row r="437" spans="1:32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</row>
    <row r="438" spans="1:32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</row>
    <row r="439" spans="1:32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</row>
    <row r="440" spans="1:32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</row>
    <row r="441" spans="1:32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</row>
    <row r="442" spans="1:32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</row>
    <row r="443" spans="1:32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</row>
    <row r="444" spans="1:32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</row>
    <row r="445" spans="1:32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</row>
    <row r="446" spans="1:32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</row>
    <row r="447" spans="1:32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</row>
    <row r="448" spans="1:32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</row>
    <row r="449" spans="1:32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</row>
    <row r="450" spans="1:32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</row>
    <row r="451" spans="1:32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</row>
    <row r="452" spans="1:32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</row>
    <row r="453" spans="1:32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</row>
    <row r="454" spans="1:32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</row>
    <row r="455" spans="1:32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</row>
    <row r="456" spans="1:32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</row>
    <row r="457" spans="1:32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</row>
    <row r="458" spans="1:32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</row>
    <row r="459" spans="1:32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</row>
    <row r="460" spans="1:32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</row>
    <row r="461" spans="1:32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</row>
    <row r="462" spans="1:32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</row>
    <row r="463" spans="1:32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</row>
    <row r="464" spans="1:32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</row>
    <row r="465" spans="1:32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</row>
    <row r="466" spans="1:32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</row>
    <row r="467" spans="1:32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</row>
    <row r="468" spans="1:32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</row>
    <row r="469" spans="1:32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</row>
    <row r="470" spans="1:32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</row>
    <row r="471" spans="1:32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</row>
    <row r="472" spans="1:32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</row>
    <row r="473" spans="1:32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</row>
    <row r="474" spans="1:32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</row>
    <row r="475" spans="1:32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</row>
    <row r="476" spans="1:32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</row>
    <row r="477" spans="1:32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</row>
    <row r="478" spans="1:32" x14ac:dyDescent="0.2">
      <c r="A478" s="34"/>
      <c r="G478" s="345" t="s">
        <v>39</v>
      </c>
      <c r="H478" s="345"/>
      <c r="I478" s="345"/>
      <c r="J478" s="345" t="s">
        <v>41</v>
      </c>
      <c r="K478" s="345"/>
      <c r="L478" s="345"/>
      <c r="N478" s="35" t="str">
        <f>G478</f>
        <v>Retain as revenue</v>
      </c>
      <c r="T478" s="5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</row>
    <row r="479" spans="1:32" x14ac:dyDescent="0.2">
      <c r="A479" s="34"/>
      <c r="G479" s="345" t="s">
        <v>40</v>
      </c>
      <c r="H479" s="345"/>
      <c r="I479" s="345"/>
      <c r="J479" s="345" t="s">
        <v>42</v>
      </c>
      <c r="K479" s="345"/>
      <c r="L479" s="345"/>
      <c r="N479" s="35" t="str">
        <f>G479</f>
        <v>Reinvest in fund</v>
      </c>
      <c r="T479" s="5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</row>
    <row r="480" spans="1:32" x14ac:dyDescent="0.2">
      <c r="A480" s="34"/>
      <c r="G480" s="345"/>
      <c r="H480" s="345"/>
      <c r="I480" s="345"/>
      <c r="J480" s="345" t="s">
        <v>43</v>
      </c>
      <c r="K480" s="345"/>
      <c r="L480" s="345"/>
      <c r="T480" s="5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</row>
    <row r="481" spans="1:32" x14ac:dyDescent="0.2">
      <c r="A481" s="34"/>
      <c r="G481" s="345" t="s">
        <v>39</v>
      </c>
      <c r="H481" s="345"/>
      <c r="I481" s="345"/>
      <c r="J481" s="345" t="s">
        <v>44</v>
      </c>
      <c r="K481" s="345"/>
      <c r="L481" s="345"/>
      <c r="T481" s="5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</row>
    <row r="482" spans="1:32" x14ac:dyDescent="0.2">
      <c r="A482" s="34"/>
      <c r="G482" s="345" t="s">
        <v>54</v>
      </c>
      <c r="H482" s="345"/>
      <c r="I482" s="345"/>
      <c r="J482" s="345" t="s">
        <v>45</v>
      </c>
      <c r="K482" s="345"/>
      <c r="L482" s="345"/>
      <c r="T482" s="5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</row>
    <row r="483" spans="1:32" x14ac:dyDescent="0.2">
      <c r="A483" s="34"/>
      <c r="T483" s="5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</row>
    <row r="484" spans="1:32" x14ac:dyDescent="0.2">
      <c r="A484" s="34"/>
      <c r="G484" s="346"/>
      <c r="T484" s="5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</row>
    <row r="485" spans="1:32" x14ac:dyDescent="0.2">
      <c r="A485" s="34"/>
      <c r="G485" s="347"/>
      <c r="T485" s="5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</row>
    <row r="486" spans="1:32" x14ac:dyDescent="0.2">
      <c r="A486" s="34"/>
      <c r="T486" s="5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</row>
    <row r="487" spans="1:32" x14ac:dyDescent="0.2">
      <c r="A487" s="34"/>
      <c r="T487" s="5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</row>
    <row r="488" spans="1:32" x14ac:dyDescent="0.2">
      <c r="A488" s="34"/>
      <c r="T488" s="5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</row>
    <row r="489" spans="1:32" x14ac:dyDescent="0.2">
      <c r="A489" s="34"/>
      <c r="T489" s="5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</row>
    <row r="490" spans="1:32" x14ac:dyDescent="0.2">
      <c r="A490" s="34"/>
      <c r="T490" s="5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</row>
    <row r="491" spans="1:32" x14ac:dyDescent="0.2">
      <c r="A491" s="34"/>
      <c r="T491" s="5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</row>
    <row r="492" spans="1:32" x14ac:dyDescent="0.2">
      <c r="A492" s="34"/>
      <c r="T492" s="5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</row>
    <row r="493" spans="1:32" x14ac:dyDescent="0.2">
      <c r="A493" s="34"/>
      <c r="T493" s="5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</row>
    <row r="494" spans="1:32" x14ac:dyDescent="0.2">
      <c r="A494" s="34"/>
      <c r="T494" s="5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</row>
    <row r="495" spans="1:32" x14ac:dyDescent="0.2">
      <c r="A495" s="34"/>
      <c r="T495" s="5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</row>
    <row r="496" spans="1:32" x14ac:dyDescent="0.2">
      <c r="A496" s="34"/>
      <c r="T496" s="5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</row>
    <row r="497" spans="1:32" x14ac:dyDescent="0.2">
      <c r="A497" s="34"/>
      <c r="D497" s="348" t="s">
        <v>150</v>
      </c>
      <c r="T497" s="5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</row>
    <row r="498" spans="1:32" x14ac:dyDescent="0.2">
      <c r="A498" s="34"/>
      <c r="D498" s="348"/>
      <c r="T498" s="5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</row>
    <row r="499" spans="1:32" x14ac:dyDescent="0.2">
      <c r="A499" s="34"/>
      <c r="F499" s="349" t="str">
        <f>Step1_Historical!I24</f>
        <v>2009</v>
      </c>
      <c r="G499" s="512" t="str">
        <f>Step1_Historical!J24</f>
        <v>2010</v>
      </c>
      <c r="H499" s="512"/>
      <c r="I499" s="512" t="str">
        <f>Step1_Historical!K24</f>
        <v>2011</v>
      </c>
      <c r="J499" s="513"/>
      <c r="K499" s="512" t="str">
        <f>Step1_Historical!L24</f>
        <v>2012</v>
      </c>
      <c r="L499" s="512"/>
      <c r="M499" s="349">
        <f>K499+1</f>
        <v>2013</v>
      </c>
      <c r="N499" s="349">
        <f>M499+1</f>
        <v>2014</v>
      </c>
      <c r="O499" s="349">
        <f>N499+1</f>
        <v>2015</v>
      </c>
      <c r="P499" s="349">
        <f>O499+1</f>
        <v>2016</v>
      </c>
      <c r="Q499" s="349">
        <f>P499+1</f>
        <v>2017</v>
      </c>
      <c r="R499" s="349">
        <f>Q499+1</f>
        <v>2018</v>
      </c>
      <c r="T499" s="5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</row>
    <row r="500" spans="1:32" x14ac:dyDescent="0.2">
      <c r="A500" s="34"/>
      <c r="F500" s="350">
        <f>Step1_Historical!I27</f>
        <v>0</v>
      </c>
      <c r="G500" s="510">
        <f>Step1_Historical!J27</f>
        <v>0</v>
      </c>
      <c r="H500" s="510"/>
      <c r="I500" s="510">
        <f>Step1_Historical!K27</f>
        <v>0</v>
      </c>
      <c r="J500" s="511"/>
      <c r="K500" s="510">
        <f>Step1_Historical!L27</f>
        <v>0</v>
      </c>
      <c r="L500" s="510"/>
      <c r="M500" s="351">
        <f>Step1_Historical!M27</f>
        <v>0</v>
      </c>
      <c r="N500" s="352">
        <f>N44</f>
        <v>0</v>
      </c>
      <c r="O500" s="352">
        <f>O44</f>
        <v>0</v>
      </c>
      <c r="P500" s="352">
        <f>P44</f>
        <v>0</v>
      </c>
      <c r="Q500" s="352">
        <f>Q44</f>
        <v>0</v>
      </c>
      <c r="R500" s="352">
        <f>R44</f>
        <v>0</v>
      </c>
      <c r="T500" s="5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</row>
    <row r="501" spans="1:32" x14ac:dyDescent="0.2">
      <c r="A501" s="34"/>
      <c r="D501" s="353" t="str">
        <f>D30</f>
        <v>DAF: DAF Category 1</v>
      </c>
      <c r="E501" s="354"/>
      <c r="F501" s="355"/>
      <c r="G501" s="355"/>
      <c r="H501" s="355"/>
      <c r="I501" s="355"/>
      <c r="J501" s="356"/>
      <c r="K501" s="355"/>
      <c r="L501" s="355"/>
      <c r="M501" s="355"/>
      <c r="N501" s="357"/>
      <c r="O501" s="357"/>
      <c r="P501" s="357"/>
      <c r="Q501" s="357"/>
      <c r="R501" s="357"/>
      <c r="S501" s="354"/>
      <c r="T501" s="354"/>
      <c r="U501" s="39"/>
      <c r="V501" s="39"/>
      <c r="W501" s="39"/>
      <c r="X501" s="34"/>
      <c r="Y501" s="34"/>
      <c r="Z501" s="34"/>
      <c r="AA501" s="34"/>
      <c r="AB501" s="34"/>
      <c r="AC501" s="34"/>
      <c r="AD501" s="34"/>
      <c r="AE501" s="34"/>
      <c r="AF501" s="34"/>
    </row>
    <row r="502" spans="1:32" x14ac:dyDescent="0.2">
      <c r="A502" s="34"/>
      <c r="D502" s="35" t="str">
        <f t="shared" ref="D502:D507" si="108">J478</f>
        <v>No rolling avg</v>
      </c>
      <c r="F502" s="358"/>
      <c r="G502" s="358"/>
      <c r="H502" s="358"/>
      <c r="I502" s="358"/>
      <c r="J502" s="358"/>
      <c r="K502" s="358"/>
      <c r="L502" s="358"/>
      <c r="M502" s="358"/>
      <c r="N502" s="359">
        <f>M500</f>
        <v>0</v>
      </c>
      <c r="O502" s="359">
        <f>N500</f>
        <v>0</v>
      </c>
      <c r="P502" s="359">
        <f>O500</f>
        <v>0</v>
      </c>
      <c r="Q502" s="359">
        <f>P500</f>
        <v>0</v>
      </c>
      <c r="R502" s="359">
        <f>Q500</f>
        <v>0</v>
      </c>
      <c r="T502" s="5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</row>
    <row r="503" spans="1:32" x14ac:dyDescent="0.2">
      <c r="A503" s="34"/>
      <c r="D503" s="35" t="str">
        <f t="shared" si="108"/>
        <v>2-yr rolling avg</v>
      </c>
      <c r="F503" s="358"/>
      <c r="G503" s="358"/>
      <c r="H503" s="358"/>
      <c r="I503" s="358"/>
      <c r="J503" s="358"/>
      <c r="K503" s="358"/>
      <c r="L503" s="358"/>
      <c r="M503" s="358"/>
      <c r="N503" s="359">
        <f>AVERAGE(K500:M500)</f>
        <v>0</v>
      </c>
      <c r="O503" s="359">
        <f>AVERAGE(M500:N500)</f>
        <v>0</v>
      </c>
      <c r="P503" s="359">
        <f>AVERAGE(N500:O500)</f>
        <v>0</v>
      </c>
      <c r="Q503" s="359">
        <f>AVERAGE(O500:P500)</f>
        <v>0</v>
      </c>
      <c r="R503" s="359">
        <f>AVERAGE(P500:Q500)</f>
        <v>0</v>
      </c>
      <c r="T503" s="5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</row>
    <row r="504" spans="1:32" x14ac:dyDescent="0.2">
      <c r="A504" s="34"/>
      <c r="D504" s="35" t="str">
        <f t="shared" si="108"/>
        <v>3-yr rolling avg</v>
      </c>
      <c r="F504" s="358"/>
      <c r="G504" s="358"/>
      <c r="H504" s="358"/>
      <c r="I504" s="358"/>
      <c r="J504" s="358"/>
      <c r="K504" s="358"/>
      <c r="L504" s="358"/>
      <c r="M504" s="358"/>
      <c r="N504" s="359">
        <f>AVERAGE(I500:M500)</f>
        <v>0</v>
      </c>
      <c r="O504" s="359">
        <f>AVERAGE(K500:N500)</f>
        <v>0</v>
      </c>
      <c r="P504" s="359">
        <f>AVERAGE(M500:O500)</f>
        <v>0</v>
      </c>
      <c r="Q504" s="359">
        <f>AVERAGE(N500:P500)</f>
        <v>0</v>
      </c>
      <c r="R504" s="359">
        <f>AVERAGE(O500:Q500)</f>
        <v>0</v>
      </c>
      <c r="T504" s="5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</row>
    <row r="505" spans="1:32" x14ac:dyDescent="0.2">
      <c r="A505" s="34"/>
      <c r="D505" s="35" t="str">
        <f t="shared" si="108"/>
        <v>4-yr rolling avg</v>
      </c>
      <c r="F505" s="358"/>
      <c r="G505" s="358"/>
      <c r="H505" s="358"/>
      <c r="I505" s="358"/>
      <c r="J505" s="358"/>
      <c r="K505" s="358"/>
      <c r="L505" s="358"/>
      <c r="M505" s="358"/>
      <c r="N505" s="359">
        <f>AVERAGE(G500:M500)</f>
        <v>0</v>
      </c>
      <c r="O505" s="359">
        <f>AVERAGE(I500:N500)</f>
        <v>0</v>
      </c>
      <c r="P505" s="359">
        <f>AVERAGE(K500:O500)</f>
        <v>0</v>
      </c>
      <c r="Q505" s="359">
        <f>AVERAGE(M500:P500)</f>
        <v>0</v>
      </c>
      <c r="R505" s="359">
        <f>AVERAGE(N500:Q500)</f>
        <v>0</v>
      </c>
      <c r="T505" s="5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</row>
    <row r="506" spans="1:32" x14ac:dyDescent="0.2">
      <c r="A506" s="34"/>
      <c r="D506" s="35" t="str">
        <f t="shared" si="108"/>
        <v>5-yr rolling avg</v>
      </c>
      <c r="F506" s="358"/>
      <c r="G506" s="358"/>
      <c r="H506" s="358"/>
      <c r="I506" s="358"/>
      <c r="J506" s="358"/>
      <c r="K506" s="358"/>
      <c r="L506" s="358"/>
      <c r="M506" s="358"/>
      <c r="N506" s="359">
        <f>AVERAGE(F500:M500)</f>
        <v>0</v>
      </c>
      <c r="O506" s="359">
        <f>AVERAGE(G500:N500)</f>
        <v>0</v>
      </c>
      <c r="P506" s="359">
        <f>AVERAGE(I500:O500)</f>
        <v>0</v>
      </c>
      <c r="Q506" s="359">
        <f>AVERAGE(K500:P500)</f>
        <v>0</v>
      </c>
      <c r="R506" s="359">
        <f>AVERAGE(M500:Q500)</f>
        <v>0</v>
      </c>
      <c r="T506" s="5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</row>
    <row r="507" spans="1:32" x14ac:dyDescent="0.2">
      <c r="A507" s="34"/>
      <c r="D507" s="35">
        <f t="shared" si="108"/>
        <v>0</v>
      </c>
      <c r="T507" s="5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</row>
    <row r="508" spans="1:32" x14ac:dyDescent="0.2">
      <c r="A508" s="34"/>
      <c r="T508" s="5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</row>
    <row r="509" spans="1:32" x14ac:dyDescent="0.2">
      <c r="A509" s="34"/>
      <c r="F509" s="349" t="str">
        <f>F499</f>
        <v>2009</v>
      </c>
      <c r="G509" s="512" t="str">
        <f>G499</f>
        <v>2010</v>
      </c>
      <c r="H509" s="512"/>
      <c r="I509" s="512" t="str">
        <f>I499</f>
        <v>2011</v>
      </c>
      <c r="J509" s="513"/>
      <c r="K509" s="512" t="str">
        <f>K499</f>
        <v>2012</v>
      </c>
      <c r="L509" s="512"/>
      <c r="M509" s="349">
        <f t="shared" ref="M509:R509" si="109">M499</f>
        <v>2013</v>
      </c>
      <c r="N509" s="349">
        <f t="shared" si="109"/>
        <v>2014</v>
      </c>
      <c r="O509" s="349">
        <f t="shared" si="109"/>
        <v>2015</v>
      </c>
      <c r="P509" s="349">
        <f t="shared" si="109"/>
        <v>2016</v>
      </c>
      <c r="Q509" s="349">
        <f t="shared" si="109"/>
        <v>2017</v>
      </c>
      <c r="R509" s="349">
        <f t="shared" si="109"/>
        <v>2018</v>
      </c>
      <c r="T509" s="5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</row>
    <row r="510" spans="1:32" x14ac:dyDescent="0.2">
      <c r="A510" s="34"/>
      <c r="F510" s="350">
        <f>Step1_Historical!I28</f>
        <v>0</v>
      </c>
      <c r="G510" s="510">
        <f>Step1_Historical!J28</f>
        <v>0</v>
      </c>
      <c r="H510" s="510"/>
      <c r="I510" s="510">
        <f>Step1_Historical!K28</f>
        <v>0</v>
      </c>
      <c r="J510" s="511"/>
      <c r="K510" s="510">
        <f>Step1_Historical!L28</f>
        <v>0</v>
      </c>
      <c r="L510" s="510"/>
      <c r="M510" s="351">
        <f>Step1_Historical!M28</f>
        <v>0</v>
      </c>
      <c r="N510" s="352">
        <f>N60</f>
        <v>0</v>
      </c>
      <c r="O510" s="352">
        <f>O60</f>
        <v>0</v>
      </c>
      <c r="P510" s="352">
        <f>P60</f>
        <v>0</v>
      </c>
      <c r="Q510" s="352">
        <f>Q60</f>
        <v>0</v>
      </c>
      <c r="R510" s="352">
        <f>R60</f>
        <v>0</v>
      </c>
      <c r="T510" s="5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</row>
    <row r="511" spans="1:32" x14ac:dyDescent="0.2">
      <c r="A511" s="34"/>
      <c r="D511" s="353" t="str">
        <f>D46</f>
        <v>DAF: DAF Category 2</v>
      </c>
      <c r="E511" s="354"/>
      <c r="F511" s="355"/>
      <c r="G511" s="355"/>
      <c r="H511" s="355"/>
      <c r="I511" s="355"/>
      <c r="J511" s="356"/>
      <c r="K511" s="355"/>
      <c r="L511" s="355"/>
      <c r="M511" s="355"/>
      <c r="N511" s="357"/>
      <c r="O511" s="357"/>
      <c r="P511" s="357"/>
      <c r="Q511" s="357"/>
      <c r="R511" s="357"/>
      <c r="T511" s="5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</row>
    <row r="512" spans="1:32" x14ac:dyDescent="0.2">
      <c r="A512" s="34"/>
      <c r="D512" s="35" t="str">
        <f>D502</f>
        <v>No rolling avg</v>
      </c>
      <c r="F512" s="358"/>
      <c r="G512" s="358"/>
      <c r="H512" s="358"/>
      <c r="I512" s="358"/>
      <c r="J512" s="358"/>
      <c r="K512" s="358"/>
      <c r="L512" s="358"/>
      <c r="M512" s="358"/>
      <c r="N512" s="359">
        <f>M510</f>
        <v>0</v>
      </c>
      <c r="O512" s="359">
        <f>N510</f>
        <v>0</v>
      </c>
      <c r="P512" s="359">
        <f>O510</f>
        <v>0</v>
      </c>
      <c r="Q512" s="359">
        <f>P510</f>
        <v>0</v>
      </c>
      <c r="R512" s="359">
        <f>Q510</f>
        <v>0</v>
      </c>
      <c r="T512" s="5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</row>
    <row r="513" spans="1:32" x14ac:dyDescent="0.2">
      <c r="A513" s="34"/>
      <c r="D513" s="35" t="str">
        <f>D503</f>
        <v>2-yr rolling avg</v>
      </c>
      <c r="F513" s="358"/>
      <c r="G513" s="358"/>
      <c r="H513" s="358"/>
      <c r="I513" s="358"/>
      <c r="J513" s="358"/>
      <c r="K513" s="358"/>
      <c r="L513" s="358"/>
      <c r="M513" s="358"/>
      <c r="N513" s="359">
        <f>AVERAGE(K510:M510)</f>
        <v>0</v>
      </c>
      <c r="O513" s="359">
        <f>AVERAGE(M510:N510)</f>
        <v>0</v>
      </c>
      <c r="P513" s="359">
        <f>AVERAGE(N510:O510)</f>
        <v>0</v>
      </c>
      <c r="Q513" s="359">
        <f>AVERAGE(O510:P510)</f>
        <v>0</v>
      </c>
      <c r="R513" s="359">
        <f>AVERAGE(P510:Q510)</f>
        <v>0</v>
      </c>
      <c r="T513" s="5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</row>
    <row r="514" spans="1:32" x14ac:dyDescent="0.2">
      <c r="A514" s="34"/>
      <c r="D514" s="35" t="str">
        <f>D504</f>
        <v>3-yr rolling avg</v>
      </c>
      <c r="F514" s="358"/>
      <c r="G514" s="358"/>
      <c r="H514" s="358"/>
      <c r="I514" s="358"/>
      <c r="J514" s="358"/>
      <c r="K514" s="358"/>
      <c r="L514" s="358"/>
      <c r="M514" s="358"/>
      <c r="N514" s="359">
        <f>AVERAGE(I510:M510)</f>
        <v>0</v>
      </c>
      <c r="O514" s="359">
        <f>AVERAGE(K510:N510)</f>
        <v>0</v>
      </c>
      <c r="P514" s="359">
        <f>AVERAGE(M510:O510)</f>
        <v>0</v>
      </c>
      <c r="Q514" s="359">
        <f>AVERAGE(N510:P510)</f>
        <v>0</v>
      </c>
      <c r="R514" s="359">
        <f>AVERAGE(O510:Q510)</f>
        <v>0</v>
      </c>
      <c r="T514" s="5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</row>
    <row r="515" spans="1:32" x14ac:dyDescent="0.2">
      <c r="A515" s="34"/>
      <c r="D515" s="35" t="str">
        <f>D505</f>
        <v>4-yr rolling avg</v>
      </c>
      <c r="F515" s="358"/>
      <c r="G515" s="358"/>
      <c r="H515" s="358"/>
      <c r="I515" s="358"/>
      <c r="J515" s="358"/>
      <c r="K515" s="358"/>
      <c r="L515" s="358"/>
      <c r="M515" s="358"/>
      <c r="N515" s="359">
        <f>AVERAGE(G510:M510)</f>
        <v>0</v>
      </c>
      <c r="O515" s="359">
        <f>AVERAGE(I510:N510)</f>
        <v>0</v>
      </c>
      <c r="P515" s="359">
        <f>AVERAGE(K510:O510)</f>
        <v>0</v>
      </c>
      <c r="Q515" s="359">
        <f>AVERAGE(M510:P510)</f>
        <v>0</v>
      </c>
      <c r="R515" s="359">
        <f>AVERAGE(N510:Q510)</f>
        <v>0</v>
      </c>
      <c r="T515" s="5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</row>
    <row r="516" spans="1:32" x14ac:dyDescent="0.2">
      <c r="A516" s="34"/>
      <c r="D516" s="35" t="str">
        <f>D506</f>
        <v>5-yr rolling avg</v>
      </c>
      <c r="F516" s="358"/>
      <c r="G516" s="358"/>
      <c r="H516" s="358"/>
      <c r="I516" s="358"/>
      <c r="J516" s="358"/>
      <c r="K516" s="358"/>
      <c r="L516" s="358"/>
      <c r="M516" s="358"/>
      <c r="N516" s="359">
        <f>AVERAGE(F510:M510)</f>
        <v>0</v>
      </c>
      <c r="O516" s="359">
        <f>AVERAGE(G510:N510)</f>
        <v>0</v>
      </c>
      <c r="P516" s="359">
        <f>AVERAGE(I510:O510)</f>
        <v>0</v>
      </c>
      <c r="Q516" s="359">
        <f>AVERAGE(K510:P510)</f>
        <v>0</v>
      </c>
      <c r="R516" s="359">
        <f>AVERAGE(M510:Q510)</f>
        <v>0</v>
      </c>
      <c r="T516" s="5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</row>
    <row r="517" spans="1:32" x14ac:dyDescent="0.2">
      <c r="A517" s="34"/>
      <c r="T517" s="5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</row>
    <row r="518" spans="1:32" x14ac:dyDescent="0.2">
      <c r="A518" s="34"/>
      <c r="T518" s="5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</row>
    <row r="519" spans="1:32" x14ac:dyDescent="0.2">
      <c r="A519" s="34"/>
      <c r="F519" s="349" t="str">
        <f>F509</f>
        <v>2009</v>
      </c>
      <c r="G519" s="512" t="str">
        <f>G509</f>
        <v>2010</v>
      </c>
      <c r="H519" s="512"/>
      <c r="I519" s="512" t="str">
        <f>I509</f>
        <v>2011</v>
      </c>
      <c r="J519" s="513"/>
      <c r="K519" s="512" t="str">
        <f>K509</f>
        <v>2012</v>
      </c>
      <c r="L519" s="512"/>
      <c r="M519" s="349">
        <f t="shared" ref="M519:R519" si="110">M509</f>
        <v>2013</v>
      </c>
      <c r="N519" s="349">
        <f t="shared" si="110"/>
        <v>2014</v>
      </c>
      <c r="O519" s="349">
        <f t="shared" si="110"/>
        <v>2015</v>
      </c>
      <c r="P519" s="349">
        <f t="shared" si="110"/>
        <v>2016</v>
      </c>
      <c r="Q519" s="349">
        <f t="shared" si="110"/>
        <v>2017</v>
      </c>
      <c r="R519" s="349">
        <f t="shared" si="110"/>
        <v>2018</v>
      </c>
      <c r="T519" s="5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</row>
    <row r="520" spans="1:32" x14ac:dyDescent="0.2">
      <c r="A520" s="34"/>
      <c r="F520" s="350">
        <f>Step1_Historical!I29</f>
        <v>0</v>
      </c>
      <c r="G520" s="510">
        <f>Step1_Historical!J29</f>
        <v>0</v>
      </c>
      <c r="H520" s="510"/>
      <c r="I520" s="510">
        <f>Step1_Historical!K29</f>
        <v>0</v>
      </c>
      <c r="J520" s="511"/>
      <c r="K520" s="510">
        <f>Step1_Historical!L29</f>
        <v>0</v>
      </c>
      <c r="L520" s="510"/>
      <c r="M520" s="351">
        <f>Step1_Historical!M29</f>
        <v>0</v>
      </c>
      <c r="N520" s="352">
        <f>N76</f>
        <v>0</v>
      </c>
      <c r="O520" s="352">
        <f>O76</f>
        <v>0</v>
      </c>
      <c r="P520" s="352">
        <f>P76</f>
        <v>0</v>
      </c>
      <c r="Q520" s="352">
        <f>Q76</f>
        <v>0</v>
      </c>
      <c r="R520" s="352">
        <f>R76</f>
        <v>0</v>
      </c>
      <c r="T520" s="5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</row>
    <row r="521" spans="1:32" x14ac:dyDescent="0.2">
      <c r="A521" s="34"/>
      <c r="D521" s="353" t="str">
        <f>D62</f>
        <v>DAF: DAF Category 3</v>
      </c>
      <c r="E521" s="354"/>
      <c r="F521" s="355"/>
      <c r="G521" s="355"/>
      <c r="H521" s="355"/>
      <c r="I521" s="355"/>
      <c r="J521" s="356"/>
      <c r="K521" s="355"/>
      <c r="L521" s="355"/>
      <c r="M521" s="355"/>
      <c r="N521" s="357"/>
      <c r="O521" s="357"/>
      <c r="P521" s="357"/>
      <c r="Q521" s="357"/>
      <c r="R521" s="357"/>
      <c r="T521" s="5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</row>
    <row r="522" spans="1:32" x14ac:dyDescent="0.2">
      <c r="A522" s="34"/>
      <c r="D522" s="35" t="str">
        <f>D512</f>
        <v>No rolling avg</v>
      </c>
      <c r="F522" s="358"/>
      <c r="G522" s="358"/>
      <c r="H522" s="358"/>
      <c r="I522" s="358"/>
      <c r="J522" s="358"/>
      <c r="K522" s="358"/>
      <c r="L522" s="358"/>
      <c r="M522" s="358"/>
      <c r="N522" s="359">
        <f>M520</f>
        <v>0</v>
      </c>
      <c r="O522" s="359">
        <f>N520</f>
        <v>0</v>
      </c>
      <c r="P522" s="359">
        <f>O520</f>
        <v>0</v>
      </c>
      <c r="Q522" s="359">
        <f>P520</f>
        <v>0</v>
      </c>
      <c r="R522" s="359">
        <f>Q520</f>
        <v>0</v>
      </c>
      <c r="T522" s="5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</row>
    <row r="523" spans="1:32" x14ac:dyDescent="0.2">
      <c r="A523" s="34"/>
      <c r="D523" s="35" t="str">
        <f>D513</f>
        <v>2-yr rolling avg</v>
      </c>
      <c r="F523" s="358"/>
      <c r="G523" s="358"/>
      <c r="H523" s="358"/>
      <c r="I523" s="358"/>
      <c r="J523" s="358"/>
      <c r="K523" s="358"/>
      <c r="L523" s="358"/>
      <c r="M523" s="358"/>
      <c r="N523" s="359">
        <f>AVERAGE(K520:M520)</f>
        <v>0</v>
      </c>
      <c r="O523" s="359">
        <f>AVERAGE(M520:N520)</f>
        <v>0</v>
      </c>
      <c r="P523" s="359">
        <f>AVERAGE(N520:O520)</f>
        <v>0</v>
      </c>
      <c r="Q523" s="359">
        <f>AVERAGE(O520:P520)</f>
        <v>0</v>
      </c>
      <c r="R523" s="359">
        <f>AVERAGE(P520:Q520)</f>
        <v>0</v>
      </c>
      <c r="T523" s="5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</row>
    <row r="524" spans="1:32" x14ac:dyDescent="0.2">
      <c r="A524" s="34"/>
      <c r="D524" s="35" t="str">
        <f>D514</f>
        <v>3-yr rolling avg</v>
      </c>
      <c r="F524" s="358"/>
      <c r="G524" s="358"/>
      <c r="H524" s="358"/>
      <c r="I524" s="358"/>
      <c r="J524" s="358"/>
      <c r="K524" s="358"/>
      <c r="L524" s="358"/>
      <c r="M524" s="358"/>
      <c r="N524" s="359">
        <f>AVERAGE(I520:M520)</f>
        <v>0</v>
      </c>
      <c r="O524" s="359">
        <f>AVERAGE(K520:N520)</f>
        <v>0</v>
      </c>
      <c r="P524" s="359">
        <f>AVERAGE(M520:O520)</f>
        <v>0</v>
      </c>
      <c r="Q524" s="359">
        <f>AVERAGE(N520:P520)</f>
        <v>0</v>
      </c>
      <c r="R524" s="359">
        <f>AVERAGE(O520:Q520)</f>
        <v>0</v>
      </c>
      <c r="T524" s="5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</row>
    <row r="525" spans="1:32" x14ac:dyDescent="0.2">
      <c r="A525" s="34"/>
      <c r="D525" s="35" t="str">
        <f>D515</f>
        <v>4-yr rolling avg</v>
      </c>
      <c r="F525" s="358"/>
      <c r="G525" s="358"/>
      <c r="H525" s="358"/>
      <c r="I525" s="358"/>
      <c r="J525" s="358"/>
      <c r="K525" s="358"/>
      <c r="L525" s="358"/>
      <c r="M525" s="358"/>
      <c r="N525" s="359">
        <f>AVERAGE(G520:M520)</f>
        <v>0</v>
      </c>
      <c r="O525" s="359">
        <f>AVERAGE(I520:N520)</f>
        <v>0</v>
      </c>
      <c r="P525" s="359">
        <f>AVERAGE(K520:O520)</f>
        <v>0</v>
      </c>
      <c r="Q525" s="359">
        <f>AVERAGE(M520:P520)</f>
        <v>0</v>
      </c>
      <c r="R525" s="359">
        <f>AVERAGE(N520:Q520)</f>
        <v>0</v>
      </c>
      <c r="T525" s="5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</row>
    <row r="526" spans="1:32" x14ac:dyDescent="0.2">
      <c r="A526" s="34"/>
      <c r="D526" s="35" t="str">
        <f>D516</f>
        <v>5-yr rolling avg</v>
      </c>
      <c r="F526" s="358"/>
      <c r="G526" s="358"/>
      <c r="H526" s="358"/>
      <c r="I526" s="358"/>
      <c r="J526" s="358"/>
      <c r="K526" s="358"/>
      <c r="L526" s="358"/>
      <c r="M526" s="358"/>
      <c r="N526" s="359">
        <f>AVERAGE(F520:M520)</f>
        <v>0</v>
      </c>
      <c r="O526" s="359">
        <f>AVERAGE(G520:N520)</f>
        <v>0</v>
      </c>
      <c r="P526" s="359">
        <f>AVERAGE(I520:O520)</f>
        <v>0</v>
      </c>
      <c r="Q526" s="359">
        <f>AVERAGE(K520:P520)</f>
        <v>0</v>
      </c>
      <c r="R526" s="359">
        <f>AVERAGE(M520:Q520)</f>
        <v>0</v>
      </c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</row>
    <row r="527" spans="1:32" x14ac:dyDescent="0.2">
      <c r="A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</row>
    <row r="528" spans="1:32" x14ac:dyDescent="0.2">
      <c r="A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</row>
    <row r="529" spans="1:32" x14ac:dyDescent="0.2">
      <c r="A529" s="34"/>
      <c r="F529" s="349" t="str">
        <f>F519</f>
        <v>2009</v>
      </c>
      <c r="G529" s="512" t="str">
        <f>G519</f>
        <v>2010</v>
      </c>
      <c r="H529" s="512"/>
      <c r="I529" s="512" t="str">
        <f>I519</f>
        <v>2011</v>
      </c>
      <c r="J529" s="513"/>
      <c r="K529" s="512" t="str">
        <f>K519</f>
        <v>2012</v>
      </c>
      <c r="L529" s="512"/>
      <c r="M529" s="349">
        <f t="shared" ref="M529:R529" si="111">M519</f>
        <v>2013</v>
      </c>
      <c r="N529" s="349">
        <f t="shared" si="111"/>
        <v>2014</v>
      </c>
      <c r="O529" s="349">
        <f t="shared" si="111"/>
        <v>2015</v>
      </c>
      <c r="P529" s="349">
        <f t="shared" si="111"/>
        <v>2016</v>
      </c>
      <c r="Q529" s="349">
        <f t="shared" si="111"/>
        <v>2017</v>
      </c>
      <c r="R529" s="349">
        <f t="shared" si="111"/>
        <v>2018</v>
      </c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</row>
    <row r="530" spans="1:32" x14ac:dyDescent="0.2">
      <c r="A530" s="34"/>
      <c r="F530" s="350">
        <f>Step1_Historical!I31</f>
        <v>0</v>
      </c>
      <c r="G530" s="510">
        <f>Step1_Historical!J31</f>
        <v>0</v>
      </c>
      <c r="H530" s="510"/>
      <c r="I530" s="510">
        <f>Step1_Historical!K31</f>
        <v>0</v>
      </c>
      <c r="J530" s="511"/>
      <c r="K530" s="510">
        <f>Step1_Historical!L31</f>
        <v>0</v>
      </c>
      <c r="L530" s="510"/>
      <c r="M530" s="351">
        <f>Step1_Historical!M31</f>
        <v>0</v>
      </c>
      <c r="N530" s="352">
        <f>N92</f>
        <v>0</v>
      </c>
      <c r="O530" s="352">
        <f>O92</f>
        <v>0</v>
      </c>
      <c r="P530" s="352">
        <f>P92</f>
        <v>0</v>
      </c>
      <c r="Q530" s="352">
        <f>Q92</f>
        <v>0</v>
      </c>
      <c r="R530" s="352">
        <f>R92</f>
        <v>0</v>
      </c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</row>
    <row r="531" spans="1:32" x14ac:dyDescent="0.2">
      <c r="A531" s="34"/>
      <c r="D531" s="353" t="str">
        <f>Step1_Historical!D31</f>
        <v>Scholarship</v>
      </c>
      <c r="E531" s="354"/>
      <c r="F531" s="355"/>
      <c r="G531" s="355"/>
      <c r="H531" s="355"/>
      <c r="I531" s="355"/>
      <c r="J531" s="356"/>
      <c r="K531" s="355"/>
      <c r="L531" s="355"/>
      <c r="M531" s="355"/>
      <c r="N531" s="357"/>
      <c r="O531" s="357"/>
      <c r="P531" s="357"/>
      <c r="Q531" s="357"/>
      <c r="R531" s="357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</row>
    <row r="532" spans="1:32" x14ac:dyDescent="0.2">
      <c r="A532" s="34"/>
      <c r="D532" s="35" t="str">
        <f>D522</f>
        <v>No rolling avg</v>
      </c>
      <c r="F532" s="358"/>
      <c r="G532" s="358"/>
      <c r="H532" s="358"/>
      <c r="I532" s="358"/>
      <c r="J532" s="358"/>
      <c r="K532" s="358"/>
      <c r="L532" s="358"/>
      <c r="M532" s="358"/>
      <c r="N532" s="359">
        <f>M530</f>
        <v>0</v>
      </c>
      <c r="O532" s="359">
        <f>N530</f>
        <v>0</v>
      </c>
      <c r="P532" s="359">
        <f>O530</f>
        <v>0</v>
      </c>
      <c r="Q532" s="359">
        <f>P530</f>
        <v>0</v>
      </c>
      <c r="R532" s="359">
        <f>Q530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</row>
    <row r="533" spans="1:32" x14ac:dyDescent="0.2">
      <c r="A533" s="34"/>
      <c r="D533" s="35" t="str">
        <f>D523</f>
        <v>2-yr rolling avg</v>
      </c>
      <c r="F533" s="358"/>
      <c r="G533" s="358"/>
      <c r="H533" s="358"/>
      <c r="I533" s="358"/>
      <c r="J533" s="358"/>
      <c r="K533" s="358"/>
      <c r="L533" s="358"/>
      <c r="M533" s="358"/>
      <c r="N533" s="359">
        <f>AVERAGE(K530:M530)</f>
        <v>0</v>
      </c>
      <c r="O533" s="359">
        <f>AVERAGE(M530:N530)</f>
        <v>0</v>
      </c>
      <c r="P533" s="359">
        <f>AVERAGE(N530:O530)</f>
        <v>0</v>
      </c>
      <c r="Q533" s="359">
        <f>AVERAGE(O530:P530)</f>
        <v>0</v>
      </c>
      <c r="R533" s="359">
        <f>AVERAGE(P530:Q530)</f>
        <v>0</v>
      </c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</row>
    <row r="534" spans="1:32" x14ac:dyDescent="0.2">
      <c r="A534" s="34"/>
      <c r="D534" s="35" t="str">
        <f>D524</f>
        <v>3-yr rolling avg</v>
      </c>
      <c r="F534" s="358"/>
      <c r="G534" s="358"/>
      <c r="H534" s="358"/>
      <c r="I534" s="358"/>
      <c r="J534" s="358"/>
      <c r="K534" s="358"/>
      <c r="L534" s="358"/>
      <c r="M534" s="358"/>
      <c r="N534" s="359">
        <f>AVERAGE(I530:M530)</f>
        <v>0</v>
      </c>
      <c r="O534" s="359">
        <f>AVERAGE(K530:N530)</f>
        <v>0</v>
      </c>
      <c r="P534" s="359">
        <f>AVERAGE(M530:O530)</f>
        <v>0</v>
      </c>
      <c r="Q534" s="359">
        <f>AVERAGE(N530:P530)</f>
        <v>0</v>
      </c>
      <c r="R534" s="359">
        <f>AVERAGE(O530:Q530)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</row>
    <row r="535" spans="1:32" x14ac:dyDescent="0.2">
      <c r="A535" s="34"/>
      <c r="D535" s="35" t="str">
        <f>D525</f>
        <v>4-yr rolling avg</v>
      </c>
      <c r="F535" s="358"/>
      <c r="G535" s="358"/>
      <c r="H535" s="358"/>
      <c r="I535" s="358"/>
      <c r="J535" s="358"/>
      <c r="K535" s="358"/>
      <c r="L535" s="358"/>
      <c r="M535" s="358"/>
      <c r="N535" s="359">
        <f>AVERAGE(G530:M530)</f>
        <v>0</v>
      </c>
      <c r="O535" s="359">
        <f>AVERAGE(I530:N530)</f>
        <v>0</v>
      </c>
      <c r="P535" s="359">
        <f>AVERAGE(K530:O530)</f>
        <v>0</v>
      </c>
      <c r="Q535" s="359">
        <f>AVERAGE(M530:P530)</f>
        <v>0</v>
      </c>
      <c r="R535" s="359">
        <f>AVERAGE(N530:Q530)</f>
        <v>0</v>
      </c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</row>
    <row r="536" spans="1:32" x14ac:dyDescent="0.2">
      <c r="A536" s="34"/>
      <c r="D536" s="35" t="str">
        <f>D526</f>
        <v>5-yr rolling avg</v>
      </c>
      <c r="F536" s="358"/>
      <c r="G536" s="358"/>
      <c r="H536" s="358"/>
      <c r="I536" s="358"/>
      <c r="J536" s="358"/>
      <c r="K536" s="358"/>
      <c r="L536" s="358"/>
      <c r="M536" s="358"/>
      <c r="N536" s="359">
        <f>AVERAGE(F530:M530)</f>
        <v>0</v>
      </c>
      <c r="O536" s="359">
        <f>AVERAGE(G530:N530)</f>
        <v>0</v>
      </c>
      <c r="P536" s="359">
        <f>AVERAGE(I530:O530)</f>
        <v>0</v>
      </c>
      <c r="Q536" s="359">
        <f>AVERAGE(K530:P530)</f>
        <v>0</v>
      </c>
      <c r="R536" s="359">
        <f>AVERAGE(M530:Q530)</f>
        <v>0</v>
      </c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</row>
    <row r="537" spans="1:32" x14ac:dyDescent="0.2">
      <c r="A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</row>
    <row r="538" spans="1:32" x14ac:dyDescent="0.2">
      <c r="A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</row>
    <row r="539" spans="1:32" x14ac:dyDescent="0.2">
      <c r="A539" s="34"/>
      <c r="F539" s="349" t="str">
        <f>F529</f>
        <v>2009</v>
      </c>
      <c r="G539" s="512" t="str">
        <f>G529</f>
        <v>2010</v>
      </c>
      <c r="H539" s="512"/>
      <c r="I539" s="512" t="str">
        <f>I529</f>
        <v>2011</v>
      </c>
      <c r="J539" s="513"/>
      <c r="K539" s="512" t="str">
        <f>K529</f>
        <v>2012</v>
      </c>
      <c r="L539" s="512"/>
      <c r="M539" s="349">
        <f t="shared" ref="M539:R539" si="112">M529</f>
        <v>2013</v>
      </c>
      <c r="N539" s="349">
        <f t="shared" si="112"/>
        <v>2014</v>
      </c>
      <c r="O539" s="349">
        <f t="shared" si="112"/>
        <v>2015</v>
      </c>
      <c r="P539" s="349">
        <f t="shared" si="112"/>
        <v>2016</v>
      </c>
      <c r="Q539" s="349">
        <f t="shared" si="112"/>
        <v>2017</v>
      </c>
      <c r="R539" s="349">
        <f t="shared" si="112"/>
        <v>2018</v>
      </c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</row>
    <row r="540" spans="1:32" x14ac:dyDescent="0.2">
      <c r="A540" s="34"/>
      <c r="F540" s="350">
        <f>Step1_Historical!I32</f>
        <v>0</v>
      </c>
      <c r="G540" s="510">
        <f>Step1_Historical!J32</f>
        <v>0</v>
      </c>
      <c r="H540" s="510"/>
      <c r="I540" s="510">
        <f>Step1_Historical!K32</f>
        <v>0</v>
      </c>
      <c r="J540" s="511"/>
      <c r="K540" s="510">
        <f>Step1_Historical!L32</f>
        <v>0</v>
      </c>
      <c r="L540" s="510"/>
      <c r="M540" s="351">
        <f>Step1_Historical!M32</f>
        <v>0</v>
      </c>
      <c r="N540" s="352">
        <f>N108</f>
        <v>0</v>
      </c>
      <c r="O540" s="352">
        <f>O108</f>
        <v>0</v>
      </c>
      <c r="P540" s="352">
        <f>P108</f>
        <v>0</v>
      </c>
      <c r="Q540" s="352">
        <f>Q108</f>
        <v>0</v>
      </c>
      <c r="R540" s="352">
        <f>R108</f>
        <v>0</v>
      </c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</row>
    <row r="541" spans="1:32" x14ac:dyDescent="0.2">
      <c r="A541" s="34"/>
      <c r="D541" s="353" t="str">
        <f>Step1_Historical!D32</f>
        <v>Unrestricted / FOI / Community Leadership</v>
      </c>
      <c r="E541" s="354"/>
      <c r="F541" s="355"/>
      <c r="G541" s="355"/>
      <c r="H541" s="355"/>
      <c r="I541" s="355"/>
      <c r="J541" s="356"/>
      <c r="K541" s="355"/>
      <c r="L541" s="355"/>
      <c r="M541" s="355"/>
      <c r="N541" s="357"/>
      <c r="O541" s="357"/>
      <c r="P541" s="357"/>
      <c r="Q541" s="357"/>
      <c r="R541" s="357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</row>
    <row r="542" spans="1:32" x14ac:dyDescent="0.2">
      <c r="A542" s="34"/>
      <c r="D542" s="35" t="str">
        <f>D532</f>
        <v>No rolling avg</v>
      </c>
      <c r="F542" s="358"/>
      <c r="G542" s="358"/>
      <c r="H542" s="358"/>
      <c r="I542" s="358"/>
      <c r="J542" s="358"/>
      <c r="K542" s="358"/>
      <c r="L542" s="358"/>
      <c r="M542" s="358"/>
      <c r="N542" s="359">
        <f>M540</f>
        <v>0</v>
      </c>
      <c r="O542" s="359">
        <f>N540</f>
        <v>0</v>
      </c>
      <c r="P542" s="359">
        <f>O540</f>
        <v>0</v>
      </c>
      <c r="Q542" s="359">
        <f>P540</f>
        <v>0</v>
      </c>
      <c r="R542" s="359">
        <f>Q540</f>
        <v>0</v>
      </c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</row>
    <row r="543" spans="1:32" x14ac:dyDescent="0.2">
      <c r="A543" s="34"/>
      <c r="D543" s="35" t="str">
        <f>D533</f>
        <v>2-yr rolling avg</v>
      </c>
      <c r="F543" s="358"/>
      <c r="G543" s="358"/>
      <c r="H543" s="358"/>
      <c r="I543" s="358"/>
      <c r="J543" s="358"/>
      <c r="K543" s="358"/>
      <c r="L543" s="358"/>
      <c r="M543" s="358"/>
      <c r="N543" s="359">
        <f>AVERAGE(K540:M540)</f>
        <v>0</v>
      </c>
      <c r="O543" s="359">
        <f>AVERAGE(M540:N540)</f>
        <v>0</v>
      </c>
      <c r="P543" s="359">
        <f>AVERAGE(N540:O540)</f>
        <v>0</v>
      </c>
      <c r="Q543" s="359">
        <f>AVERAGE(O540:P540)</f>
        <v>0</v>
      </c>
      <c r="R543" s="359">
        <f>AVERAGE(P540:Q540)</f>
        <v>0</v>
      </c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</row>
    <row r="544" spans="1:32" x14ac:dyDescent="0.2">
      <c r="A544" s="34"/>
      <c r="D544" s="35" t="str">
        <f>D534</f>
        <v>3-yr rolling avg</v>
      </c>
      <c r="F544" s="358"/>
      <c r="G544" s="358"/>
      <c r="H544" s="358"/>
      <c r="I544" s="358"/>
      <c r="J544" s="358"/>
      <c r="K544" s="358"/>
      <c r="L544" s="358"/>
      <c r="M544" s="358"/>
      <c r="N544" s="359">
        <f>AVERAGE(I540:M540)</f>
        <v>0</v>
      </c>
      <c r="O544" s="359">
        <f>AVERAGE(K540:N540)</f>
        <v>0</v>
      </c>
      <c r="P544" s="359">
        <f>AVERAGE(M540:O540)</f>
        <v>0</v>
      </c>
      <c r="Q544" s="359">
        <f>AVERAGE(N540:P540)</f>
        <v>0</v>
      </c>
      <c r="R544" s="359">
        <f>AVERAGE(O540:Q540)</f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</row>
    <row r="545" spans="1:32" x14ac:dyDescent="0.2">
      <c r="A545" s="34"/>
      <c r="D545" s="35" t="str">
        <f>D535</f>
        <v>4-yr rolling avg</v>
      </c>
      <c r="F545" s="358"/>
      <c r="G545" s="358"/>
      <c r="H545" s="358"/>
      <c r="I545" s="358"/>
      <c r="J545" s="358"/>
      <c r="K545" s="358"/>
      <c r="L545" s="358"/>
      <c r="M545" s="358"/>
      <c r="N545" s="359">
        <f>AVERAGE(G540:M540)</f>
        <v>0</v>
      </c>
      <c r="O545" s="359">
        <f>AVERAGE(I540:N540)</f>
        <v>0</v>
      </c>
      <c r="P545" s="359">
        <f>AVERAGE(K540:O540)</f>
        <v>0</v>
      </c>
      <c r="Q545" s="359">
        <f>AVERAGE(M540:P540)</f>
        <v>0</v>
      </c>
      <c r="R545" s="359">
        <f>AVERAGE(N540:Q540)</f>
        <v>0</v>
      </c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</row>
    <row r="546" spans="1:32" x14ac:dyDescent="0.2">
      <c r="A546" s="34"/>
      <c r="D546" s="35" t="str">
        <f>D536</f>
        <v>5-yr rolling avg</v>
      </c>
      <c r="F546" s="358"/>
      <c r="G546" s="358"/>
      <c r="H546" s="358"/>
      <c r="I546" s="358"/>
      <c r="J546" s="358"/>
      <c r="K546" s="358"/>
      <c r="L546" s="358"/>
      <c r="M546" s="358"/>
      <c r="N546" s="359">
        <f>AVERAGE(F540:M540)</f>
        <v>0</v>
      </c>
      <c r="O546" s="359">
        <f>AVERAGE(G540:N540)</f>
        <v>0</v>
      </c>
      <c r="P546" s="359">
        <f>AVERAGE(I540:O540)</f>
        <v>0</v>
      </c>
      <c r="Q546" s="359">
        <f>AVERAGE(K540:P540)</f>
        <v>0</v>
      </c>
      <c r="R546" s="359">
        <f>AVERAGE(M540:Q540)</f>
        <v>0</v>
      </c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</row>
    <row r="547" spans="1:32" x14ac:dyDescent="0.2">
      <c r="A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</row>
    <row r="548" spans="1:32" x14ac:dyDescent="0.2">
      <c r="A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</row>
    <row r="549" spans="1:32" x14ac:dyDescent="0.2">
      <c r="A549" s="34"/>
      <c r="F549" s="349" t="str">
        <f>F539</f>
        <v>2009</v>
      </c>
      <c r="G549" s="512" t="str">
        <f>G539</f>
        <v>2010</v>
      </c>
      <c r="H549" s="512"/>
      <c r="I549" s="512" t="str">
        <f>I539</f>
        <v>2011</v>
      </c>
      <c r="J549" s="513"/>
      <c r="K549" s="512" t="str">
        <f>K539</f>
        <v>2012</v>
      </c>
      <c r="L549" s="512"/>
      <c r="M549" s="349">
        <f t="shared" ref="M549:R549" si="113">M539</f>
        <v>2013</v>
      </c>
      <c r="N549" s="349">
        <f t="shared" si="113"/>
        <v>2014</v>
      </c>
      <c r="O549" s="349">
        <f t="shared" si="113"/>
        <v>2015</v>
      </c>
      <c r="P549" s="349">
        <f t="shared" si="113"/>
        <v>2016</v>
      </c>
      <c r="Q549" s="349">
        <f t="shared" si="113"/>
        <v>2017</v>
      </c>
      <c r="R549" s="349">
        <f t="shared" si="113"/>
        <v>2018</v>
      </c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</row>
    <row r="550" spans="1:32" x14ac:dyDescent="0.2">
      <c r="A550" s="34"/>
      <c r="F550" s="350">
        <f>Step1_Historical!I33</f>
        <v>0</v>
      </c>
      <c r="G550" s="510">
        <f>Step1_Historical!J33</f>
        <v>0</v>
      </c>
      <c r="H550" s="510"/>
      <c r="I550" s="510">
        <f>Step1_Historical!K33</f>
        <v>0</v>
      </c>
      <c r="J550" s="511"/>
      <c r="K550" s="510">
        <f>Step1_Historical!L33</f>
        <v>0</v>
      </c>
      <c r="L550" s="510"/>
      <c r="M550" s="351">
        <f>Step1_Historical!M33</f>
        <v>0</v>
      </c>
      <c r="N550" s="352">
        <f>N124</f>
        <v>0</v>
      </c>
      <c r="O550" s="352">
        <f>O124</f>
        <v>0</v>
      </c>
      <c r="P550" s="352">
        <f>P124</f>
        <v>0</v>
      </c>
      <c r="Q550" s="352">
        <f>Q124</f>
        <v>0</v>
      </c>
      <c r="R550" s="352">
        <f>R124</f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</row>
    <row r="551" spans="1:32" x14ac:dyDescent="0.2">
      <c r="A551" s="34"/>
      <c r="D551" s="353" t="str">
        <f>Step1_Historical!D33</f>
        <v>Designated / Agency</v>
      </c>
      <c r="E551" s="354"/>
      <c r="F551" s="355"/>
      <c r="G551" s="355"/>
      <c r="H551" s="355"/>
      <c r="I551" s="355"/>
      <c r="J551" s="356"/>
      <c r="K551" s="355"/>
      <c r="L551" s="355"/>
      <c r="M551" s="355"/>
      <c r="N551" s="357"/>
      <c r="O551" s="357"/>
      <c r="P551" s="357"/>
      <c r="Q551" s="357"/>
      <c r="R551" s="357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</row>
    <row r="552" spans="1:32" x14ac:dyDescent="0.2">
      <c r="A552" s="34"/>
      <c r="D552" s="35" t="str">
        <f>D542</f>
        <v>No rolling avg</v>
      </c>
      <c r="F552" s="358"/>
      <c r="G552" s="358"/>
      <c r="H552" s="358"/>
      <c r="I552" s="358"/>
      <c r="J552" s="358"/>
      <c r="K552" s="358"/>
      <c r="L552" s="358"/>
      <c r="M552" s="358"/>
      <c r="N552" s="359">
        <f>M550</f>
        <v>0</v>
      </c>
      <c r="O552" s="359">
        <f>N550</f>
        <v>0</v>
      </c>
      <c r="P552" s="359">
        <f>O550</f>
        <v>0</v>
      </c>
      <c r="Q552" s="359">
        <f>P550</f>
        <v>0</v>
      </c>
      <c r="R552" s="359">
        <f>Q550</f>
        <v>0</v>
      </c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</row>
    <row r="553" spans="1:32" x14ac:dyDescent="0.2">
      <c r="A553" s="34"/>
      <c r="D553" s="35" t="str">
        <f>D543</f>
        <v>2-yr rolling avg</v>
      </c>
      <c r="F553" s="358"/>
      <c r="G553" s="358"/>
      <c r="H553" s="358"/>
      <c r="I553" s="358"/>
      <c r="J553" s="358"/>
      <c r="K553" s="358"/>
      <c r="L553" s="358"/>
      <c r="M553" s="358"/>
      <c r="N553" s="359">
        <f>AVERAGE(K550:M550)</f>
        <v>0</v>
      </c>
      <c r="O553" s="359">
        <f>AVERAGE(M550:N550)</f>
        <v>0</v>
      </c>
      <c r="P553" s="359">
        <f>AVERAGE(N550:O550)</f>
        <v>0</v>
      </c>
      <c r="Q553" s="359">
        <f>AVERAGE(O550:P550)</f>
        <v>0</v>
      </c>
      <c r="R553" s="359">
        <f>AVERAGE(P550:Q550)</f>
        <v>0</v>
      </c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</row>
    <row r="554" spans="1:32" x14ac:dyDescent="0.2">
      <c r="A554" s="34"/>
      <c r="D554" s="35" t="str">
        <f>D544</f>
        <v>3-yr rolling avg</v>
      </c>
      <c r="F554" s="358"/>
      <c r="G554" s="358"/>
      <c r="H554" s="358"/>
      <c r="I554" s="358"/>
      <c r="J554" s="358"/>
      <c r="K554" s="358"/>
      <c r="L554" s="358"/>
      <c r="M554" s="358"/>
      <c r="N554" s="359">
        <f>AVERAGE(I550:M550)</f>
        <v>0</v>
      </c>
      <c r="O554" s="359">
        <f>AVERAGE(K550:N550)</f>
        <v>0</v>
      </c>
      <c r="P554" s="359">
        <f>AVERAGE(M550:O550)</f>
        <v>0</v>
      </c>
      <c r="Q554" s="359">
        <f>AVERAGE(N550:P550)</f>
        <v>0</v>
      </c>
      <c r="R554" s="359">
        <f>AVERAGE(O550:Q550)</f>
        <v>0</v>
      </c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</row>
    <row r="555" spans="1:32" x14ac:dyDescent="0.2">
      <c r="A555" s="34"/>
      <c r="D555" s="35" t="str">
        <f>D545</f>
        <v>4-yr rolling avg</v>
      </c>
      <c r="F555" s="358"/>
      <c r="G555" s="358"/>
      <c r="H555" s="358"/>
      <c r="I555" s="358"/>
      <c r="J555" s="358"/>
      <c r="K555" s="358"/>
      <c r="L555" s="358"/>
      <c r="M555" s="358"/>
      <c r="N555" s="359">
        <f>AVERAGE(G550:M550)</f>
        <v>0</v>
      </c>
      <c r="O555" s="359">
        <f>AVERAGE(I550:N550)</f>
        <v>0</v>
      </c>
      <c r="P555" s="359">
        <f>AVERAGE(K550:O550)</f>
        <v>0</v>
      </c>
      <c r="Q555" s="359">
        <f>AVERAGE(M550:P550)</f>
        <v>0</v>
      </c>
      <c r="R555" s="359">
        <f>AVERAGE(N550:Q550)</f>
        <v>0</v>
      </c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</row>
    <row r="556" spans="1:32" x14ac:dyDescent="0.2">
      <c r="A556" s="34"/>
      <c r="D556" s="35" t="str">
        <f>D546</f>
        <v>5-yr rolling avg</v>
      </c>
      <c r="F556" s="358"/>
      <c r="G556" s="358"/>
      <c r="H556" s="358"/>
      <c r="I556" s="358"/>
      <c r="J556" s="358"/>
      <c r="K556" s="358"/>
      <c r="L556" s="358"/>
      <c r="M556" s="358"/>
      <c r="N556" s="359">
        <f>AVERAGE(F550:M550)</f>
        <v>0</v>
      </c>
      <c r="O556" s="359">
        <f>AVERAGE(G550:N550)</f>
        <v>0</v>
      </c>
      <c r="P556" s="359">
        <f>AVERAGE(I550:O550)</f>
        <v>0</v>
      </c>
      <c r="Q556" s="359">
        <f>AVERAGE(K550:P550)</f>
        <v>0</v>
      </c>
      <c r="R556" s="359">
        <f>AVERAGE(M550:Q550)</f>
        <v>0</v>
      </c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</row>
    <row r="557" spans="1:32" x14ac:dyDescent="0.2">
      <c r="A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</row>
    <row r="558" spans="1:32" x14ac:dyDescent="0.2">
      <c r="A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</row>
    <row r="559" spans="1:32" x14ac:dyDescent="0.2">
      <c r="A559" s="34"/>
      <c r="F559" s="349" t="str">
        <f>F549</f>
        <v>2009</v>
      </c>
      <c r="G559" s="512" t="str">
        <f>G549</f>
        <v>2010</v>
      </c>
      <c r="H559" s="512"/>
      <c r="I559" s="512" t="str">
        <f>I549</f>
        <v>2011</v>
      </c>
      <c r="J559" s="513"/>
      <c r="K559" s="512" t="str">
        <f>K549</f>
        <v>2012</v>
      </c>
      <c r="L559" s="512"/>
      <c r="M559" s="349">
        <f t="shared" ref="M559:R559" si="114">M549</f>
        <v>2013</v>
      </c>
      <c r="N559" s="349">
        <f t="shared" si="114"/>
        <v>2014</v>
      </c>
      <c r="O559" s="349">
        <f t="shared" si="114"/>
        <v>2015</v>
      </c>
      <c r="P559" s="349">
        <f t="shared" si="114"/>
        <v>2016</v>
      </c>
      <c r="Q559" s="349">
        <f t="shared" si="114"/>
        <v>2017</v>
      </c>
      <c r="R559" s="349">
        <f t="shared" si="114"/>
        <v>2018</v>
      </c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</row>
    <row r="560" spans="1:32" x14ac:dyDescent="0.2">
      <c r="A560" s="34"/>
      <c r="F560" s="350">
        <f>Step1_Historical!I34</f>
        <v>0</v>
      </c>
      <c r="G560" s="510">
        <f>Step1_Historical!J34</f>
        <v>0</v>
      </c>
      <c r="H560" s="510"/>
      <c r="I560" s="510">
        <f>Step1_Historical!K34</f>
        <v>0</v>
      </c>
      <c r="J560" s="511"/>
      <c r="K560" s="510">
        <f>Step1_Historical!L34</f>
        <v>0</v>
      </c>
      <c r="L560" s="510"/>
      <c r="M560" s="351">
        <f>Step1_Historical!M34</f>
        <v>0</v>
      </c>
      <c r="N560" s="352">
        <f>N140</f>
        <v>0</v>
      </c>
      <c r="O560" s="352">
        <f>O140</f>
        <v>0</v>
      </c>
      <c r="P560" s="352">
        <f>P140</f>
        <v>0</v>
      </c>
      <c r="Q560" s="352">
        <f>Q140</f>
        <v>0</v>
      </c>
      <c r="R560" s="352">
        <f>R140</f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</row>
    <row r="561" spans="1:45" x14ac:dyDescent="0.2">
      <c r="A561" s="34"/>
      <c r="D561" s="353" t="str">
        <f>Step1_Historical!D34</f>
        <v>Supporting Organization</v>
      </c>
      <c r="E561" s="354"/>
      <c r="F561" s="355"/>
      <c r="G561" s="355"/>
      <c r="H561" s="355"/>
      <c r="I561" s="355"/>
      <c r="J561" s="356"/>
      <c r="K561" s="355"/>
      <c r="L561" s="355"/>
      <c r="M561" s="355"/>
      <c r="N561" s="357"/>
      <c r="O561" s="357"/>
      <c r="P561" s="357"/>
      <c r="Q561" s="357"/>
      <c r="R561" s="357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</row>
    <row r="562" spans="1:45" x14ac:dyDescent="0.2">
      <c r="A562" s="34"/>
      <c r="D562" s="35" t="str">
        <f>D552</f>
        <v>No rolling avg</v>
      </c>
      <c r="F562" s="358"/>
      <c r="G562" s="358"/>
      <c r="H562" s="358"/>
      <c r="I562" s="358"/>
      <c r="J562" s="358"/>
      <c r="K562" s="358"/>
      <c r="L562" s="358"/>
      <c r="M562" s="358"/>
      <c r="N562" s="359">
        <f>M560</f>
        <v>0</v>
      </c>
      <c r="O562" s="359">
        <f>N560</f>
        <v>0</v>
      </c>
      <c r="P562" s="359">
        <f>O560</f>
        <v>0</v>
      </c>
      <c r="Q562" s="359">
        <f>P560</f>
        <v>0</v>
      </c>
      <c r="R562" s="359">
        <f>Q560</f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</row>
    <row r="563" spans="1:45" x14ac:dyDescent="0.2">
      <c r="A563" s="34"/>
      <c r="D563" s="35" t="str">
        <f>D553</f>
        <v>2-yr rolling avg</v>
      </c>
      <c r="F563" s="358"/>
      <c r="G563" s="358"/>
      <c r="H563" s="358"/>
      <c r="I563" s="358"/>
      <c r="J563" s="358"/>
      <c r="K563" s="358"/>
      <c r="L563" s="358"/>
      <c r="M563" s="358"/>
      <c r="N563" s="359">
        <f>AVERAGE(K560:M560)</f>
        <v>0</v>
      </c>
      <c r="O563" s="359">
        <f>AVERAGE(M560:N560)</f>
        <v>0</v>
      </c>
      <c r="P563" s="359">
        <f>AVERAGE(N560:O560)</f>
        <v>0</v>
      </c>
      <c r="Q563" s="359">
        <f>AVERAGE(O560:P560)</f>
        <v>0</v>
      </c>
      <c r="R563" s="359">
        <f>AVERAGE(P560:Q560)</f>
        <v>0</v>
      </c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</row>
    <row r="564" spans="1:45" x14ac:dyDescent="0.2">
      <c r="A564" s="34"/>
      <c r="D564" s="35" t="str">
        <f>D554</f>
        <v>3-yr rolling avg</v>
      </c>
      <c r="F564" s="358"/>
      <c r="G564" s="358"/>
      <c r="H564" s="358"/>
      <c r="I564" s="358"/>
      <c r="J564" s="358"/>
      <c r="K564" s="358"/>
      <c r="L564" s="358"/>
      <c r="M564" s="358"/>
      <c r="N564" s="359">
        <f>AVERAGE(I560:M560)</f>
        <v>0</v>
      </c>
      <c r="O564" s="359">
        <f>AVERAGE(K560:N560)</f>
        <v>0</v>
      </c>
      <c r="P564" s="359">
        <f>AVERAGE(M560:O560)</f>
        <v>0</v>
      </c>
      <c r="Q564" s="359">
        <f>AVERAGE(N560:P560)</f>
        <v>0</v>
      </c>
      <c r="R564" s="359">
        <f>AVERAGE(O560:Q560)</f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</row>
    <row r="565" spans="1:45" x14ac:dyDescent="0.2">
      <c r="A565" s="34"/>
      <c r="D565" s="35" t="str">
        <f>D555</f>
        <v>4-yr rolling avg</v>
      </c>
      <c r="F565" s="358"/>
      <c r="G565" s="358"/>
      <c r="H565" s="358"/>
      <c r="I565" s="358"/>
      <c r="J565" s="358"/>
      <c r="K565" s="358"/>
      <c r="L565" s="358"/>
      <c r="M565" s="358"/>
      <c r="N565" s="359">
        <f>AVERAGE(G560:M560)</f>
        <v>0</v>
      </c>
      <c r="O565" s="359">
        <f>AVERAGE(I560:N560)</f>
        <v>0</v>
      </c>
      <c r="P565" s="359">
        <f>AVERAGE(K560:O560)</f>
        <v>0</v>
      </c>
      <c r="Q565" s="359">
        <f>AVERAGE(M560:P560)</f>
        <v>0</v>
      </c>
      <c r="R565" s="359">
        <f>AVERAGE(N560:Q560)</f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</row>
    <row r="566" spans="1:45" x14ac:dyDescent="0.2">
      <c r="A566" s="34"/>
      <c r="D566" s="35" t="str">
        <f>D556</f>
        <v>5-yr rolling avg</v>
      </c>
      <c r="F566" s="358"/>
      <c r="G566" s="358"/>
      <c r="H566" s="358"/>
      <c r="I566" s="358"/>
      <c r="J566" s="358"/>
      <c r="K566" s="358"/>
      <c r="L566" s="358"/>
      <c r="M566" s="358"/>
      <c r="N566" s="359">
        <f>AVERAGE(F560:M560)</f>
        <v>0</v>
      </c>
      <c r="O566" s="359">
        <f>AVERAGE(G560:N560)</f>
        <v>0</v>
      </c>
      <c r="P566" s="359">
        <f>AVERAGE(I560:O560)</f>
        <v>0</v>
      </c>
      <c r="Q566" s="359">
        <f>AVERAGE(K560:P560)</f>
        <v>0</v>
      </c>
      <c r="R566" s="359">
        <f>AVERAGE(M560:Q560)</f>
        <v>0</v>
      </c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</row>
    <row r="567" spans="1:45" x14ac:dyDescent="0.2">
      <c r="A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</row>
    <row r="568" spans="1:45" x14ac:dyDescent="0.2">
      <c r="A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  <c r="AP568" s="34"/>
      <c r="AQ568" s="34"/>
      <c r="AR568" s="34"/>
      <c r="AS568" s="34"/>
    </row>
    <row r="569" spans="1:45" x14ac:dyDescent="0.2">
      <c r="A569" s="34"/>
      <c r="F569" s="349" t="str">
        <f>F559</f>
        <v>2009</v>
      </c>
      <c r="G569" s="512" t="str">
        <f>G559</f>
        <v>2010</v>
      </c>
      <c r="H569" s="512"/>
      <c r="I569" s="512" t="str">
        <f>I559</f>
        <v>2011</v>
      </c>
      <c r="J569" s="513"/>
      <c r="K569" s="512" t="str">
        <f>K559</f>
        <v>2012</v>
      </c>
      <c r="L569" s="512"/>
      <c r="M569" s="349">
        <f t="shared" ref="M569:R569" si="115">M559</f>
        <v>2013</v>
      </c>
      <c r="N569" s="349">
        <f t="shared" si="115"/>
        <v>2014</v>
      </c>
      <c r="O569" s="349">
        <f t="shared" si="115"/>
        <v>2015</v>
      </c>
      <c r="P569" s="349">
        <f t="shared" si="115"/>
        <v>2016</v>
      </c>
      <c r="Q569" s="349">
        <f t="shared" si="115"/>
        <v>2017</v>
      </c>
      <c r="R569" s="349">
        <f t="shared" si="115"/>
        <v>2018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</row>
    <row r="570" spans="1:45" x14ac:dyDescent="0.2">
      <c r="A570" s="34"/>
      <c r="F570" s="350">
        <f>Step1_Historical!I35</f>
        <v>0</v>
      </c>
      <c r="G570" s="510">
        <f>Step1_Historical!J35</f>
        <v>0</v>
      </c>
      <c r="H570" s="510"/>
      <c r="I570" s="510">
        <f>Step1_Historical!K35</f>
        <v>0</v>
      </c>
      <c r="J570" s="511"/>
      <c r="K570" s="510">
        <f>Step1_Historical!L35</f>
        <v>0</v>
      </c>
      <c r="L570" s="510"/>
      <c r="M570" s="351">
        <f>Step1_Historical!M35</f>
        <v>0</v>
      </c>
      <c r="N570" s="352">
        <f>N156</f>
        <v>0</v>
      </c>
      <c r="O570" s="352">
        <f>O156</f>
        <v>0</v>
      </c>
      <c r="P570" s="352">
        <f>P156</f>
        <v>0</v>
      </c>
      <c r="Q570" s="352">
        <f>Q156</f>
        <v>0</v>
      </c>
      <c r="R570" s="352">
        <f>R156</f>
        <v>0</v>
      </c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</row>
    <row r="571" spans="1:45" x14ac:dyDescent="0.2">
      <c r="A571" s="34"/>
      <c r="D571" s="353" t="str">
        <f>Step1_Historical!D35</f>
        <v>Other Fund Type 1</v>
      </c>
      <c r="E571" s="354"/>
      <c r="F571" s="355"/>
      <c r="G571" s="355"/>
      <c r="H571" s="355"/>
      <c r="I571" s="355"/>
      <c r="J571" s="356"/>
      <c r="K571" s="355"/>
      <c r="L571" s="355"/>
      <c r="M571" s="355"/>
      <c r="N571" s="357"/>
      <c r="O571" s="357"/>
      <c r="P571" s="357"/>
      <c r="Q571" s="357"/>
      <c r="R571" s="357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  <c r="AP571" s="34"/>
      <c r="AQ571" s="34"/>
      <c r="AR571" s="34"/>
      <c r="AS571" s="34"/>
    </row>
    <row r="572" spans="1:45" x14ac:dyDescent="0.2">
      <c r="A572" s="34"/>
      <c r="D572" s="35" t="str">
        <f>D562</f>
        <v>No rolling avg</v>
      </c>
      <c r="F572" s="358"/>
      <c r="G572" s="358"/>
      <c r="H572" s="358"/>
      <c r="I572" s="358"/>
      <c r="J572" s="358"/>
      <c r="K572" s="358"/>
      <c r="L572" s="358"/>
      <c r="M572" s="358"/>
      <c r="N572" s="359">
        <f>M570</f>
        <v>0</v>
      </c>
      <c r="O572" s="359">
        <f>N570</f>
        <v>0</v>
      </c>
      <c r="P572" s="359">
        <f>O570</f>
        <v>0</v>
      </c>
      <c r="Q572" s="359">
        <f>P570</f>
        <v>0</v>
      </c>
      <c r="R572" s="359">
        <f>Q570</f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</row>
    <row r="573" spans="1:45" x14ac:dyDescent="0.2">
      <c r="A573" s="34"/>
      <c r="D573" s="35" t="str">
        <f>D563</f>
        <v>2-yr rolling avg</v>
      </c>
      <c r="F573" s="358"/>
      <c r="G573" s="358"/>
      <c r="H573" s="358"/>
      <c r="I573" s="358"/>
      <c r="J573" s="358"/>
      <c r="K573" s="358"/>
      <c r="L573" s="358"/>
      <c r="M573" s="358"/>
      <c r="N573" s="359">
        <f>AVERAGE(K570:M570)</f>
        <v>0</v>
      </c>
      <c r="O573" s="359">
        <f>AVERAGE(M570:N570)</f>
        <v>0</v>
      </c>
      <c r="P573" s="359">
        <f>AVERAGE(N570:O570)</f>
        <v>0</v>
      </c>
      <c r="Q573" s="359">
        <f>AVERAGE(O570:P570)</f>
        <v>0</v>
      </c>
      <c r="R573" s="359">
        <f>AVERAGE(P570:Q570)</f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</row>
    <row r="574" spans="1:45" x14ac:dyDescent="0.2">
      <c r="A574" s="34"/>
      <c r="D574" s="35" t="str">
        <f>D564</f>
        <v>3-yr rolling avg</v>
      </c>
      <c r="F574" s="358"/>
      <c r="G574" s="358"/>
      <c r="H574" s="358"/>
      <c r="I574" s="358"/>
      <c r="J574" s="358"/>
      <c r="K574" s="358"/>
      <c r="L574" s="358"/>
      <c r="M574" s="358"/>
      <c r="N574" s="359">
        <f>AVERAGE(I570:M570)</f>
        <v>0</v>
      </c>
      <c r="O574" s="359">
        <f>AVERAGE(K570:N570)</f>
        <v>0</v>
      </c>
      <c r="P574" s="359">
        <f>AVERAGE(M570:O570)</f>
        <v>0</v>
      </c>
      <c r="Q574" s="359">
        <f>AVERAGE(N570:P570)</f>
        <v>0</v>
      </c>
      <c r="R574" s="359">
        <f>AVERAGE(O570:Q570)</f>
        <v>0</v>
      </c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</row>
    <row r="575" spans="1:45" x14ac:dyDescent="0.2">
      <c r="A575" s="34"/>
      <c r="D575" s="35" t="str">
        <f>D565</f>
        <v>4-yr rolling avg</v>
      </c>
      <c r="F575" s="358"/>
      <c r="G575" s="358"/>
      <c r="H575" s="358"/>
      <c r="I575" s="358"/>
      <c r="J575" s="358"/>
      <c r="K575" s="358"/>
      <c r="L575" s="358"/>
      <c r="M575" s="358"/>
      <c r="N575" s="359">
        <f>AVERAGE(G570:M570)</f>
        <v>0</v>
      </c>
      <c r="O575" s="359">
        <f>AVERAGE(I570:N570)</f>
        <v>0</v>
      </c>
      <c r="P575" s="359">
        <f>AVERAGE(K570:O570)</f>
        <v>0</v>
      </c>
      <c r="Q575" s="359">
        <f>AVERAGE(M570:P570)</f>
        <v>0</v>
      </c>
      <c r="R575" s="359">
        <f>AVERAGE(N570:Q570)</f>
        <v>0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</row>
    <row r="576" spans="1:45" x14ac:dyDescent="0.2">
      <c r="A576" s="34"/>
      <c r="D576" s="35" t="str">
        <f>D566</f>
        <v>5-yr rolling avg</v>
      </c>
      <c r="F576" s="358"/>
      <c r="G576" s="358"/>
      <c r="H576" s="358"/>
      <c r="I576" s="358"/>
      <c r="J576" s="358"/>
      <c r="K576" s="358"/>
      <c r="L576" s="358"/>
      <c r="M576" s="358"/>
      <c r="N576" s="359">
        <f>AVERAGE(F570:M570)</f>
        <v>0</v>
      </c>
      <c r="O576" s="359">
        <f>AVERAGE(G570:N570)</f>
        <v>0</v>
      </c>
      <c r="P576" s="359">
        <f>AVERAGE(I570:O570)</f>
        <v>0</v>
      </c>
      <c r="Q576" s="359">
        <f>AVERAGE(K570:P570)</f>
        <v>0</v>
      </c>
      <c r="R576" s="359">
        <f>AVERAGE(M570:Q570)</f>
        <v>0</v>
      </c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</row>
    <row r="577" spans="1:45" x14ac:dyDescent="0.2">
      <c r="A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</row>
    <row r="578" spans="1:45" x14ac:dyDescent="0.2">
      <c r="A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</row>
    <row r="579" spans="1:45" x14ac:dyDescent="0.2">
      <c r="A579" s="34"/>
      <c r="F579" s="349" t="str">
        <f>F569</f>
        <v>2009</v>
      </c>
      <c r="G579" s="512" t="str">
        <f>G569</f>
        <v>2010</v>
      </c>
      <c r="H579" s="512"/>
      <c r="I579" s="512" t="str">
        <f>I569</f>
        <v>2011</v>
      </c>
      <c r="J579" s="513"/>
      <c r="K579" s="512" t="str">
        <f>K569</f>
        <v>2012</v>
      </c>
      <c r="L579" s="512"/>
      <c r="M579" s="349">
        <f t="shared" ref="M579:R579" si="116">M569</f>
        <v>2013</v>
      </c>
      <c r="N579" s="349">
        <f t="shared" si="116"/>
        <v>2014</v>
      </c>
      <c r="O579" s="349">
        <f t="shared" si="116"/>
        <v>2015</v>
      </c>
      <c r="P579" s="349">
        <f t="shared" si="116"/>
        <v>2016</v>
      </c>
      <c r="Q579" s="349">
        <f t="shared" si="116"/>
        <v>2017</v>
      </c>
      <c r="R579" s="349">
        <f t="shared" si="116"/>
        <v>2018</v>
      </c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</row>
    <row r="580" spans="1:45" x14ac:dyDescent="0.2">
      <c r="A580" s="34"/>
      <c r="F580" s="350">
        <f>Step1_Historical!I36</f>
        <v>0</v>
      </c>
      <c r="G580" s="510">
        <f>Step1_Historical!J36</f>
        <v>0</v>
      </c>
      <c r="H580" s="510"/>
      <c r="I580" s="510">
        <f>Step1_Historical!K36</f>
        <v>0</v>
      </c>
      <c r="J580" s="511"/>
      <c r="K580" s="510">
        <f>Step1_Historical!L36</f>
        <v>0</v>
      </c>
      <c r="L580" s="510"/>
      <c r="M580" s="351">
        <f>Step1_Historical!M36</f>
        <v>0</v>
      </c>
      <c r="N580" s="352">
        <f>N172</f>
        <v>0</v>
      </c>
      <c r="O580" s="352">
        <f>O172</f>
        <v>0</v>
      </c>
      <c r="P580" s="352">
        <f>P172</f>
        <v>0</v>
      </c>
      <c r="Q580" s="352">
        <f>Q172</f>
        <v>0</v>
      </c>
      <c r="R580" s="352">
        <f>R172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</row>
    <row r="581" spans="1:45" x14ac:dyDescent="0.2">
      <c r="A581" s="34"/>
      <c r="D581" s="353" t="str">
        <f>Step1_Historical!D36</f>
        <v>Other Fund Type 2</v>
      </c>
      <c r="E581" s="354"/>
      <c r="F581" s="355"/>
      <c r="G581" s="355"/>
      <c r="H581" s="355"/>
      <c r="I581" s="355"/>
      <c r="J581" s="356"/>
      <c r="K581" s="355"/>
      <c r="L581" s="355"/>
      <c r="M581" s="355"/>
      <c r="N581" s="357"/>
      <c r="O581" s="357"/>
      <c r="P581" s="357"/>
      <c r="Q581" s="357"/>
      <c r="R581" s="357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</row>
    <row r="582" spans="1:45" x14ac:dyDescent="0.2">
      <c r="A582" s="34"/>
      <c r="D582" s="35" t="str">
        <f>D572</f>
        <v>No rolling avg</v>
      </c>
      <c r="F582" s="358"/>
      <c r="G582" s="358"/>
      <c r="H582" s="358"/>
      <c r="I582" s="358"/>
      <c r="J582" s="358"/>
      <c r="K582" s="358"/>
      <c r="L582" s="358"/>
      <c r="M582" s="358"/>
      <c r="N582" s="359">
        <f>M580</f>
        <v>0</v>
      </c>
      <c r="O582" s="359">
        <f>N580</f>
        <v>0</v>
      </c>
      <c r="P582" s="359">
        <f>O580</f>
        <v>0</v>
      </c>
      <c r="Q582" s="359">
        <f>P580</f>
        <v>0</v>
      </c>
      <c r="R582" s="359">
        <f>Q580</f>
        <v>0</v>
      </c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</row>
    <row r="583" spans="1:45" x14ac:dyDescent="0.2">
      <c r="A583" s="34"/>
      <c r="D583" s="35" t="str">
        <f>D573</f>
        <v>2-yr rolling avg</v>
      </c>
      <c r="F583" s="358"/>
      <c r="G583" s="358"/>
      <c r="H583" s="358"/>
      <c r="I583" s="358"/>
      <c r="J583" s="358"/>
      <c r="K583" s="358"/>
      <c r="L583" s="358"/>
      <c r="M583" s="358"/>
      <c r="N583" s="359">
        <f>AVERAGE(K580:M580)</f>
        <v>0</v>
      </c>
      <c r="O583" s="359">
        <f>AVERAGE(M580:N580)</f>
        <v>0</v>
      </c>
      <c r="P583" s="359">
        <f>AVERAGE(N580:O580)</f>
        <v>0</v>
      </c>
      <c r="Q583" s="359">
        <f>AVERAGE(O580:P580)</f>
        <v>0</v>
      </c>
      <c r="R583" s="359">
        <f>AVERAGE(P580:Q580)</f>
        <v>0</v>
      </c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</row>
    <row r="584" spans="1:45" x14ac:dyDescent="0.2">
      <c r="A584" s="34"/>
      <c r="D584" s="35" t="str">
        <f>D574</f>
        <v>3-yr rolling avg</v>
      </c>
      <c r="F584" s="358"/>
      <c r="G584" s="358"/>
      <c r="H584" s="358"/>
      <c r="I584" s="358"/>
      <c r="J584" s="358"/>
      <c r="K584" s="358"/>
      <c r="L584" s="358"/>
      <c r="M584" s="358"/>
      <c r="N584" s="359">
        <f>AVERAGE(I580:M580)</f>
        <v>0</v>
      </c>
      <c r="O584" s="359">
        <f>AVERAGE(K580:N580)</f>
        <v>0</v>
      </c>
      <c r="P584" s="359">
        <f>AVERAGE(M580:O580)</f>
        <v>0</v>
      </c>
      <c r="Q584" s="359">
        <f>AVERAGE(N580:P580)</f>
        <v>0</v>
      </c>
      <c r="R584" s="359">
        <f>AVERAGE(O580:Q580)</f>
        <v>0</v>
      </c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</row>
    <row r="585" spans="1:45" x14ac:dyDescent="0.2">
      <c r="A585" s="34"/>
      <c r="D585" s="35" t="str">
        <f>D575</f>
        <v>4-yr rolling avg</v>
      </c>
      <c r="F585" s="358"/>
      <c r="G585" s="358"/>
      <c r="H585" s="358"/>
      <c r="I585" s="358"/>
      <c r="J585" s="358"/>
      <c r="K585" s="358"/>
      <c r="L585" s="358"/>
      <c r="M585" s="358"/>
      <c r="N585" s="359">
        <f>AVERAGE(G580:M580)</f>
        <v>0</v>
      </c>
      <c r="O585" s="359">
        <f>AVERAGE(I580:N580)</f>
        <v>0</v>
      </c>
      <c r="P585" s="359">
        <f>AVERAGE(K580:O580)</f>
        <v>0</v>
      </c>
      <c r="Q585" s="359">
        <f>AVERAGE(M580:P580)</f>
        <v>0</v>
      </c>
      <c r="R585" s="359">
        <f>AVERAGE(N580:Q580)</f>
        <v>0</v>
      </c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</row>
    <row r="586" spans="1:45" x14ac:dyDescent="0.2">
      <c r="A586" s="34"/>
      <c r="D586" s="35" t="str">
        <f>D576</f>
        <v>5-yr rolling avg</v>
      </c>
      <c r="F586" s="358"/>
      <c r="G586" s="358"/>
      <c r="H586" s="358"/>
      <c r="I586" s="358"/>
      <c r="J586" s="358"/>
      <c r="K586" s="358"/>
      <c r="L586" s="358"/>
      <c r="M586" s="358"/>
      <c r="N586" s="359">
        <f>AVERAGE(F580:M580)</f>
        <v>0</v>
      </c>
      <c r="O586" s="359">
        <f>AVERAGE(G580:N580)</f>
        <v>0</v>
      </c>
      <c r="P586" s="359">
        <f>AVERAGE(I580:O580)</f>
        <v>0</v>
      </c>
      <c r="Q586" s="359">
        <f>AVERAGE(K580:P580)</f>
        <v>0</v>
      </c>
      <c r="R586" s="359">
        <f>AVERAGE(M580:Q580)</f>
        <v>0</v>
      </c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</row>
    <row r="587" spans="1:45" x14ac:dyDescent="0.2">
      <c r="A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</row>
    <row r="588" spans="1:45" x14ac:dyDescent="0.2">
      <c r="A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</row>
    <row r="589" spans="1:45" x14ac:dyDescent="0.2">
      <c r="A589" s="34"/>
      <c r="F589" s="349" t="str">
        <f>F579</f>
        <v>2009</v>
      </c>
      <c r="G589" s="512" t="str">
        <f>G579</f>
        <v>2010</v>
      </c>
      <c r="H589" s="512"/>
      <c r="I589" s="512" t="str">
        <f>I579</f>
        <v>2011</v>
      </c>
      <c r="J589" s="513"/>
      <c r="K589" s="512" t="str">
        <f>K579</f>
        <v>2012</v>
      </c>
      <c r="L589" s="512"/>
      <c r="M589" s="349">
        <f t="shared" ref="M589:R589" si="117">M579</f>
        <v>2013</v>
      </c>
      <c r="N589" s="349">
        <f t="shared" si="117"/>
        <v>2014</v>
      </c>
      <c r="O589" s="349">
        <f t="shared" si="117"/>
        <v>2015</v>
      </c>
      <c r="P589" s="349">
        <f t="shared" si="117"/>
        <v>2016</v>
      </c>
      <c r="Q589" s="349">
        <f t="shared" si="117"/>
        <v>2017</v>
      </c>
      <c r="R589" s="349">
        <f t="shared" si="117"/>
        <v>2018</v>
      </c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</row>
    <row r="590" spans="1:45" x14ac:dyDescent="0.2">
      <c r="A590" s="34"/>
      <c r="F590" s="350">
        <f>Step1_Historical!I37</f>
        <v>0</v>
      </c>
      <c r="G590" s="510">
        <f>Step1_Historical!J37</f>
        <v>0</v>
      </c>
      <c r="H590" s="510"/>
      <c r="I590" s="510">
        <f>Step1_Historical!K37</f>
        <v>0</v>
      </c>
      <c r="J590" s="511"/>
      <c r="K590" s="510">
        <f>Step1_Historical!L37</f>
        <v>0</v>
      </c>
      <c r="L590" s="510"/>
      <c r="M590" s="351">
        <f>Step1_Historical!M37</f>
        <v>0</v>
      </c>
      <c r="N590" s="352">
        <f>N188</f>
        <v>0</v>
      </c>
      <c r="O590" s="352">
        <f>O188</f>
        <v>0</v>
      </c>
      <c r="P590" s="352">
        <f>P188</f>
        <v>0</v>
      </c>
      <c r="Q590" s="352">
        <f>Q188</f>
        <v>0</v>
      </c>
      <c r="R590" s="352">
        <f>R188</f>
        <v>0</v>
      </c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</row>
    <row r="591" spans="1:45" x14ac:dyDescent="0.2">
      <c r="A591" s="34"/>
      <c r="D591" s="353" t="str">
        <f>Step1_Historical!D37</f>
        <v>Other Fund Type 3</v>
      </c>
      <c r="E591" s="354"/>
      <c r="F591" s="355"/>
      <c r="G591" s="355"/>
      <c r="H591" s="355"/>
      <c r="I591" s="355"/>
      <c r="J591" s="356"/>
      <c r="K591" s="355"/>
      <c r="L591" s="355"/>
      <c r="M591" s="355"/>
      <c r="N591" s="357"/>
      <c r="O591" s="357"/>
      <c r="P591" s="357"/>
      <c r="Q591" s="357"/>
      <c r="R591" s="357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</row>
    <row r="592" spans="1:45" x14ac:dyDescent="0.2">
      <c r="A592" s="34"/>
      <c r="D592" s="35" t="str">
        <f>D582</f>
        <v>No rolling avg</v>
      </c>
      <c r="F592" s="358"/>
      <c r="G592" s="358"/>
      <c r="H592" s="358"/>
      <c r="I592" s="358"/>
      <c r="J592" s="358"/>
      <c r="K592" s="358"/>
      <c r="L592" s="358"/>
      <c r="M592" s="358"/>
      <c r="N592" s="359">
        <f>M590</f>
        <v>0</v>
      </c>
      <c r="O592" s="359">
        <f>N590</f>
        <v>0</v>
      </c>
      <c r="P592" s="359">
        <f>O590</f>
        <v>0</v>
      </c>
      <c r="Q592" s="359">
        <f>P590</f>
        <v>0</v>
      </c>
      <c r="R592" s="359">
        <f>Q590</f>
        <v>0</v>
      </c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</row>
    <row r="593" spans="1:45" x14ac:dyDescent="0.2">
      <c r="A593" s="34"/>
      <c r="D593" s="35" t="str">
        <f>D583</f>
        <v>2-yr rolling avg</v>
      </c>
      <c r="F593" s="358"/>
      <c r="G593" s="358"/>
      <c r="H593" s="358"/>
      <c r="I593" s="358"/>
      <c r="J593" s="358"/>
      <c r="K593" s="358"/>
      <c r="L593" s="358"/>
      <c r="M593" s="358"/>
      <c r="N593" s="359">
        <f>AVERAGE(K590:M590)</f>
        <v>0</v>
      </c>
      <c r="O593" s="359">
        <f>AVERAGE(M590:N590)</f>
        <v>0</v>
      </c>
      <c r="P593" s="359">
        <f>AVERAGE(N590:O590)</f>
        <v>0</v>
      </c>
      <c r="Q593" s="359">
        <f>AVERAGE(O590:P590)</f>
        <v>0</v>
      </c>
      <c r="R593" s="359">
        <f>AVERAGE(P590:Q590)</f>
        <v>0</v>
      </c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  <c r="AP593" s="34"/>
      <c r="AQ593" s="34"/>
      <c r="AR593" s="34"/>
      <c r="AS593" s="34"/>
    </row>
    <row r="594" spans="1:45" x14ac:dyDescent="0.2">
      <c r="A594" s="34"/>
      <c r="D594" s="35" t="str">
        <f>D584</f>
        <v>3-yr rolling avg</v>
      </c>
      <c r="F594" s="358"/>
      <c r="G594" s="358"/>
      <c r="H594" s="358"/>
      <c r="I594" s="358"/>
      <c r="J594" s="358"/>
      <c r="K594" s="358"/>
      <c r="L594" s="358"/>
      <c r="M594" s="358"/>
      <c r="N594" s="359">
        <f>AVERAGE(I590:M590)</f>
        <v>0</v>
      </c>
      <c r="O594" s="359">
        <f>AVERAGE(K590:N590)</f>
        <v>0</v>
      </c>
      <c r="P594" s="359">
        <f>AVERAGE(M590:O590)</f>
        <v>0</v>
      </c>
      <c r="Q594" s="359">
        <f>AVERAGE(N590:P590)</f>
        <v>0</v>
      </c>
      <c r="R594" s="359">
        <f>AVERAGE(O590:Q590)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  <c r="AP594" s="34"/>
      <c r="AQ594" s="34"/>
      <c r="AR594" s="34"/>
      <c r="AS594" s="34"/>
    </row>
    <row r="595" spans="1:45" x14ac:dyDescent="0.2">
      <c r="A595" s="34"/>
      <c r="D595" s="35" t="str">
        <f>D585</f>
        <v>4-yr rolling avg</v>
      </c>
      <c r="F595" s="358"/>
      <c r="G595" s="358"/>
      <c r="H595" s="358"/>
      <c r="I595" s="358"/>
      <c r="J595" s="358"/>
      <c r="K595" s="358"/>
      <c r="L595" s="358"/>
      <c r="M595" s="358"/>
      <c r="N595" s="359">
        <f>AVERAGE(G590:M590)</f>
        <v>0</v>
      </c>
      <c r="O595" s="359">
        <f>AVERAGE(I590:N590)</f>
        <v>0</v>
      </c>
      <c r="P595" s="359">
        <f>AVERAGE(K590:O590)</f>
        <v>0</v>
      </c>
      <c r="Q595" s="359">
        <f>AVERAGE(M590:P590)</f>
        <v>0</v>
      </c>
      <c r="R595" s="359">
        <f>AVERAGE(N590:Q590)</f>
        <v>0</v>
      </c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  <c r="AN595" s="34"/>
      <c r="AO595" s="34"/>
      <c r="AP595" s="34"/>
      <c r="AQ595" s="34"/>
      <c r="AR595" s="34"/>
      <c r="AS595" s="34"/>
    </row>
    <row r="596" spans="1:45" x14ac:dyDescent="0.2">
      <c r="A596" s="34"/>
      <c r="D596" s="35" t="str">
        <f>D586</f>
        <v>5-yr rolling avg</v>
      </c>
      <c r="F596" s="358"/>
      <c r="G596" s="358"/>
      <c r="H596" s="358"/>
      <c r="I596" s="358"/>
      <c r="J596" s="358"/>
      <c r="K596" s="358"/>
      <c r="L596" s="358"/>
      <c r="M596" s="358"/>
      <c r="N596" s="359">
        <f>AVERAGE(F590:M590)</f>
        <v>0</v>
      </c>
      <c r="O596" s="359">
        <f>AVERAGE(G590:N590)</f>
        <v>0</v>
      </c>
      <c r="P596" s="359">
        <f>AVERAGE(I590:O590)</f>
        <v>0</v>
      </c>
      <c r="Q596" s="359">
        <f>AVERAGE(K590:P590)</f>
        <v>0</v>
      </c>
      <c r="R596" s="359">
        <f>AVERAGE(M590:Q590)</f>
        <v>0</v>
      </c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</row>
    <row r="597" spans="1:45" x14ac:dyDescent="0.2">
      <c r="A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</row>
    <row r="598" spans="1:45" x14ac:dyDescent="0.2">
      <c r="A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</row>
    <row r="599" spans="1:45" x14ac:dyDescent="0.2">
      <c r="A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</row>
    <row r="600" spans="1:45" x14ac:dyDescent="0.2">
      <c r="A600" s="34"/>
      <c r="D600" s="348" t="s">
        <v>59</v>
      </c>
      <c r="F600" s="360">
        <f>F570+F560+F550+F540+F530+F520+F510+F500+F580+F590</f>
        <v>0</v>
      </c>
      <c r="G600" s="514">
        <f>G570+G560+G550+G540+G530+G520+G510+G500+G580+G590</f>
        <v>0</v>
      </c>
      <c r="H600" s="515">
        <f>H570+H560+H550+H540+H530+H520+H510+H500</f>
        <v>0</v>
      </c>
      <c r="I600" s="514">
        <f>I570+I560+I550+I540+I530+I520+I510+I500+I580+I590</f>
        <v>0</v>
      </c>
      <c r="J600" s="515">
        <f>J570+J560+J550+J540+J530+J520+J510+J500</f>
        <v>0</v>
      </c>
      <c r="K600" s="514">
        <f>K570+K560+K550+K540+K530+K520+K510+K500+K580+K590</f>
        <v>0</v>
      </c>
      <c r="L600" s="515">
        <f>L570+L560+L550+L540+L530+L520+L510+L500</f>
        <v>0</v>
      </c>
      <c r="M600" s="361">
        <f>M570+M560+M550+M540+M530+M520+M510+M500+M580+M590</f>
        <v>0</v>
      </c>
      <c r="N600" s="362"/>
      <c r="O600" s="362"/>
      <c r="P600" s="362"/>
      <c r="Q600" s="362"/>
      <c r="R600" s="362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</row>
    <row r="601" spans="1:45" x14ac:dyDescent="0.2">
      <c r="A601" s="34"/>
      <c r="F601" s="360">
        <f>Step1_Historical!I38</f>
        <v>0</v>
      </c>
      <c r="G601" s="514">
        <f>Step1_Historical!J38</f>
        <v>0</v>
      </c>
      <c r="H601" s="515">
        <f>Step1_Historical!K38</f>
        <v>0</v>
      </c>
      <c r="I601" s="514">
        <f>Step1_Historical!K38</f>
        <v>0</v>
      </c>
      <c r="J601" s="515" t="e">
        <f>#REF!+J571+J561+J551+J541+J531+J521+J511+J501</f>
        <v>#REF!</v>
      </c>
      <c r="K601" s="514">
        <f>Step1_Historical!L38</f>
        <v>0</v>
      </c>
      <c r="L601" s="515" t="e">
        <f>#REF!+L571+L561+L551+L541+L531+L521+L511+L501</f>
        <v>#REF!</v>
      </c>
      <c r="M601" s="361">
        <f>Step1_Historical!M38</f>
        <v>0</v>
      </c>
      <c r="N601" s="362"/>
      <c r="O601" s="362"/>
      <c r="P601" s="362"/>
      <c r="Q601" s="362"/>
      <c r="R601" s="362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</row>
    <row r="602" spans="1:45" x14ac:dyDescent="0.2">
      <c r="A602" s="34"/>
      <c r="N602" s="354"/>
      <c r="O602" s="354"/>
      <c r="P602" s="354"/>
      <c r="Q602" s="354"/>
      <c r="R602" s="35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</row>
    <row r="603" spans="1:4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</row>
    <row r="604" spans="1:4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</row>
    <row r="605" spans="1:4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</row>
    <row r="606" spans="1:4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</row>
    <row r="607" spans="1:4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</row>
    <row r="608" spans="1:4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</row>
    <row r="609" spans="1:4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</row>
    <row r="610" spans="1:4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</row>
    <row r="611" spans="1:4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</row>
    <row r="612" spans="1:4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</row>
    <row r="613" spans="1:4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</row>
    <row r="614" spans="1:4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</row>
    <row r="615" spans="1:4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</row>
    <row r="616" spans="1:4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  <c r="AN616" s="34"/>
      <c r="AO616" s="34"/>
      <c r="AP616" s="34"/>
      <c r="AQ616" s="34"/>
      <c r="AR616" s="34"/>
      <c r="AS616" s="34"/>
    </row>
    <row r="617" spans="1:4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</row>
    <row r="618" spans="1:4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  <c r="AP618" s="34"/>
      <c r="AQ618" s="34"/>
      <c r="AR618" s="34"/>
      <c r="AS618" s="34"/>
    </row>
    <row r="619" spans="1:4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  <c r="AN619" s="34"/>
      <c r="AO619" s="34"/>
      <c r="AP619" s="34"/>
      <c r="AQ619" s="34"/>
      <c r="AR619" s="34"/>
      <c r="AS619" s="34"/>
    </row>
    <row r="620" spans="1:4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  <c r="AP620" s="34"/>
      <c r="AQ620" s="34"/>
      <c r="AR620" s="34"/>
      <c r="AS620" s="34"/>
    </row>
    <row r="621" spans="1:4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</row>
    <row r="622" spans="1:4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</row>
    <row r="623" spans="1:4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</row>
    <row r="624" spans="1:4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</row>
    <row r="625" spans="1:4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</row>
    <row r="626" spans="1:4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</row>
    <row r="627" spans="1:4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</row>
    <row r="628" spans="1:4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</row>
    <row r="629" spans="1:4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</row>
    <row r="630" spans="1:4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</row>
    <row r="631" spans="1:4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</row>
    <row r="632" spans="1:4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</row>
    <row r="633" spans="1:4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</row>
    <row r="634" spans="1:4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</row>
    <row r="635" spans="1:4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</row>
    <row r="636" spans="1:4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</row>
    <row r="637" spans="1:4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</row>
    <row r="638" spans="1:4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</row>
    <row r="639" spans="1:4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</row>
    <row r="640" spans="1:4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</row>
    <row r="641" spans="1:4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  <c r="AN641" s="34"/>
      <c r="AO641" s="34"/>
      <c r="AP641" s="34"/>
      <c r="AQ641" s="34"/>
      <c r="AR641" s="34"/>
      <c r="AS641" s="34"/>
    </row>
    <row r="642" spans="1:4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  <c r="AN642" s="34"/>
      <c r="AO642" s="34"/>
      <c r="AP642" s="34"/>
      <c r="AQ642" s="34"/>
      <c r="AR642" s="34"/>
      <c r="AS642" s="34"/>
    </row>
    <row r="643" spans="1:4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  <c r="AN643" s="34"/>
      <c r="AO643" s="34"/>
      <c r="AP643" s="34"/>
      <c r="AQ643" s="34"/>
      <c r="AR643" s="34"/>
      <c r="AS643" s="34"/>
    </row>
    <row r="644" spans="1:4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  <c r="AN644" s="34"/>
      <c r="AO644" s="34"/>
      <c r="AP644" s="34"/>
      <c r="AQ644" s="34"/>
      <c r="AR644" s="34"/>
      <c r="AS644" s="34"/>
    </row>
    <row r="645" spans="1:4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  <c r="AN645" s="34"/>
      <c r="AO645" s="34"/>
      <c r="AP645" s="34"/>
      <c r="AQ645" s="34"/>
      <c r="AR645" s="34"/>
      <c r="AS645" s="34"/>
    </row>
    <row r="646" spans="1:4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  <c r="AP646" s="34"/>
      <c r="AQ646" s="34"/>
      <c r="AR646" s="34"/>
      <c r="AS646" s="34"/>
    </row>
    <row r="647" spans="1:4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  <c r="AP647" s="34"/>
      <c r="AQ647" s="34"/>
      <c r="AR647" s="34"/>
      <c r="AS647" s="34"/>
    </row>
    <row r="648" spans="1:4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  <c r="AN648" s="34"/>
      <c r="AO648" s="34"/>
      <c r="AP648" s="34"/>
      <c r="AQ648" s="34"/>
      <c r="AR648" s="34"/>
      <c r="AS648" s="34"/>
    </row>
    <row r="649" spans="1:4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  <c r="AP649" s="34"/>
      <c r="AQ649" s="34"/>
      <c r="AR649" s="34"/>
      <c r="AS649" s="34"/>
    </row>
    <row r="650" spans="1:4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  <c r="AN650" s="34"/>
      <c r="AO650" s="34"/>
      <c r="AP650" s="34"/>
      <c r="AQ650" s="34"/>
      <c r="AR650" s="34"/>
      <c r="AS650" s="34"/>
    </row>
    <row r="651" spans="1:4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  <c r="AN651" s="34"/>
      <c r="AO651" s="34"/>
      <c r="AP651" s="34"/>
      <c r="AQ651" s="34"/>
      <c r="AR651" s="34"/>
      <c r="AS651" s="34"/>
    </row>
    <row r="652" spans="1:4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  <c r="AP652" s="34"/>
      <c r="AQ652" s="34"/>
      <c r="AR652" s="34"/>
      <c r="AS652" s="34"/>
    </row>
    <row r="653" spans="1:4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  <c r="AN653" s="34"/>
      <c r="AO653" s="34"/>
      <c r="AP653" s="34"/>
      <c r="AQ653" s="34"/>
      <c r="AR653" s="34"/>
      <c r="AS653" s="34"/>
    </row>
    <row r="654" spans="1:4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  <c r="AN654" s="34"/>
      <c r="AO654" s="34"/>
      <c r="AP654" s="34"/>
      <c r="AQ654" s="34"/>
      <c r="AR654" s="34"/>
      <c r="AS654" s="34"/>
    </row>
    <row r="655" spans="1:4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/>
      <c r="AO655" s="34"/>
      <c r="AP655" s="34"/>
      <c r="AQ655" s="34"/>
      <c r="AR655" s="34"/>
      <c r="AS655" s="34"/>
    </row>
    <row r="656" spans="1:4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</row>
    <row r="657" spans="1:4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  <c r="AN657" s="34"/>
      <c r="AO657" s="34"/>
      <c r="AP657" s="34"/>
      <c r="AQ657" s="34"/>
      <c r="AR657" s="34"/>
      <c r="AS657" s="34"/>
    </row>
    <row r="658" spans="1:4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  <c r="AN658" s="34"/>
      <c r="AO658" s="34"/>
      <c r="AP658" s="34"/>
      <c r="AQ658" s="34"/>
      <c r="AR658" s="34"/>
      <c r="AS658" s="34"/>
    </row>
    <row r="659" spans="1:4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  <c r="AN659" s="34"/>
      <c r="AO659" s="34"/>
      <c r="AP659" s="34"/>
      <c r="AQ659" s="34"/>
      <c r="AR659" s="34"/>
      <c r="AS659" s="34"/>
    </row>
    <row r="660" spans="1:4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  <c r="AP660" s="34"/>
      <c r="AQ660" s="34"/>
      <c r="AR660" s="34"/>
      <c r="AS660" s="34"/>
    </row>
    <row r="661" spans="1:4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  <c r="AN661" s="34"/>
      <c r="AO661" s="34"/>
      <c r="AP661" s="34"/>
      <c r="AQ661" s="34"/>
      <c r="AR661" s="34"/>
      <c r="AS661" s="34"/>
    </row>
    <row r="662" spans="1:4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  <c r="AN662" s="34"/>
      <c r="AO662" s="34"/>
      <c r="AP662" s="34"/>
      <c r="AQ662" s="34"/>
      <c r="AR662" s="34"/>
      <c r="AS662" s="34"/>
    </row>
    <row r="663" spans="1:4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  <c r="AN663" s="34"/>
      <c r="AO663" s="34"/>
      <c r="AP663" s="34"/>
      <c r="AQ663" s="34"/>
      <c r="AR663" s="34"/>
      <c r="AS663" s="34"/>
    </row>
    <row r="664" spans="1:45" x14ac:dyDescent="0.2">
      <c r="A664" s="34"/>
      <c r="B664" s="34"/>
      <c r="C664" s="34"/>
      <c r="D664" s="34"/>
      <c r="E664" s="34"/>
      <c r="F664" s="34"/>
      <c r="G664" s="373"/>
      <c r="H664" s="373"/>
      <c r="I664" s="373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  <c r="AP664" s="34"/>
      <c r="AQ664" s="34"/>
      <c r="AR664" s="34"/>
      <c r="AS664" s="34"/>
    </row>
    <row r="665" spans="1:45" x14ac:dyDescent="0.2">
      <c r="A665" s="34"/>
      <c r="B665" s="34"/>
      <c r="C665" s="34"/>
      <c r="D665" s="34"/>
      <c r="E665" s="34"/>
      <c r="F665" s="34"/>
      <c r="G665" s="373"/>
      <c r="H665" s="373"/>
      <c r="I665" s="373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  <c r="AN665" s="34"/>
      <c r="AO665" s="34"/>
      <c r="AP665" s="34"/>
      <c r="AQ665" s="34"/>
      <c r="AR665" s="34"/>
      <c r="AS665" s="34"/>
    </row>
    <row r="666" spans="1:45" x14ac:dyDescent="0.2">
      <c r="A666" s="34"/>
      <c r="B666" s="34"/>
      <c r="C666" s="34"/>
      <c r="D666" s="34"/>
      <c r="E666" s="34"/>
      <c r="F666" s="34"/>
      <c r="G666" s="373"/>
      <c r="H666" s="373"/>
      <c r="I666" s="373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  <c r="AP666" s="34"/>
      <c r="AQ666" s="34"/>
      <c r="AR666" s="34"/>
      <c r="AS666" s="34"/>
    </row>
    <row r="667" spans="1:45" x14ac:dyDescent="0.2">
      <c r="A667" s="34"/>
      <c r="B667" s="34"/>
      <c r="C667" s="34"/>
      <c r="D667" s="34"/>
      <c r="E667" s="34"/>
      <c r="F667" s="34"/>
      <c r="G667" s="373"/>
      <c r="H667" s="373"/>
      <c r="I667" s="373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/>
      <c r="AO667" s="34"/>
      <c r="AP667" s="34"/>
      <c r="AQ667" s="34"/>
      <c r="AR667" s="34"/>
      <c r="AS667" s="34"/>
    </row>
    <row r="668" spans="1:45" x14ac:dyDescent="0.2">
      <c r="A668" s="34"/>
      <c r="B668" s="34"/>
      <c r="C668" s="34"/>
      <c r="D668" s="34"/>
      <c r="E668" s="34"/>
      <c r="F668" s="34"/>
      <c r="G668" s="373"/>
      <c r="H668" s="373"/>
      <c r="I668" s="373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  <c r="AP668" s="34"/>
      <c r="AQ668" s="34"/>
      <c r="AR668" s="34"/>
      <c r="AS668" s="34"/>
    </row>
    <row r="669" spans="1:45" x14ac:dyDescent="0.2">
      <c r="A669" s="34"/>
      <c r="B669" s="34"/>
      <c r="C669" s="34"/>
      <c r="D669" s="34"/>
      <c r="E669" s="34"/>
      <c r="F669" s="34"/>
      <c r="G669" s="373"/>
      <c r="H669" s="373"/>
      <c r="I669" s="373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</row>
    <row r="670" spans="1:45" x14ac:dyDescent="0.2">
      <c r="A670" s="34"/>
      <c r="B670" s="34"/>
      <c r="C670" s="34"/>
      <c r="D670" s="34"/>
      <c r="E670" s="34"/>
      <c r="F670" s="34"/>
      <c r="G670" s="373"/>
      <c r="H670" s="373"/>
      <c r="I670" s="373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</row>
    <row r="671" spans="1:45" x14ac:dyDescent="0.2">
      <c r="A671" s="34"/>
      <c r="B671" s="34"/>
      <c r="C671" s="34"/>
      <c r="D671" s="34"/>
      <c r="E671" s="34"/>
      <c r="F671" s="34"/>
      <c r="G671" s="373"/>
      <c r="H671" s="373"/>
      <c r="I671" s="373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  <c r="AP671" s="34"/>
      <c r="AQ671" s="34"/>
      <c r="AR671" s="34"/>
      <c r="AS671" s="34"/>
    </row>
    <row r="672" spans="1:45" x14ac:dyDescent="0.2">
      <c r="A672" s="34"/>
      <c r="B672" s="34"/>
      <c r="C672" s="34"/>
      <c r="D672" s="34"/>
      <c r="E672" s="34"/>
      <c r="F672" s="34"/>
      <c r="G672" s="373"/>
      <c r="H672" s="373"/>
      <c r="I672" s="373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</row>
    <row r="673" spans="1:45" x14ac:dyDescent="0.2">
      <c r="A673" s="34"/>
      <c r="B673" s="34"/>
      <c r="C673" s="34"/>
      <c r="D673" s="34"/>
      <c r="E673" s="34"/>
      <c r="F673" s="34"/>
      <c r="G673" s="373"/>
      <c r="H673" s="373"/>
      <c r="I673" s="373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  <c r="AP673" s="34"/>
      <c r="AQ673" s="34"/>
      <c r="AR673" s="34"/>
      <c r="AS673" s="34"/>
    </row>
    <row r="674" spans="1:45" x14ac:dyDescent="0.2">
      <c r="A674" s="34"/>
      <c r="B674" s="34"/>
      <c r="C674" s="34"/>
      <c r="D674" s="34"/>
      <c r="E674" s="34"/>
      <c r="F674" s="34"/>
      <c r="G674" s="373"/>
      <c r="H674" s="373"/>
      <c r="I674" s="373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  <c r="AN674" s="34"/>
      <c r="AO674" s="34"/>
      <c r="AP674" s="34"/>
      <c r="AQ674" s="34"/>
      <c r="AR674" s="34"/>
      <c r="AS674" s="34"/>
    </row>
    <row r="675" spans="1:45" x14ac:dyDescent="0.2">
      <c r="A675" s="34"/>
      <c r="B675" s="34"/>
      <c r="C675" s="34"/>
      <c r="D675" s="34"/>
      <c r="E675" s="34"/>
      <c r="F675" s="34"/>
      <c r="G675" s="373"/>
      <c r="H675" s="373"/>
      <c r="I675" s="373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  <c r="AP675" s="34"/>
      <c r="AQ675" s="34"/>
      <c r="AR675" s="34"/>
      <c r="AS675" s="34"/>
    </row>
    <row r="676" spans="1:4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</row>
    <row r="677" spans="1:4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  <c r="AN677" s="34"/>
      <c r="AO677" s="34"/>
      <c r="AP677" s="34"/>
      <c r="AQ677" s="34"/>
      <c r="AR677" s="34"/>
      <c r="AS677" s="34"/>
    </row>
    <row r="678" spans="1:4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  <c r="AP678" s="34"/>
      <c r="AQ678" s="34"/>
      <c r="AR678" s="34"/>
      <c r="AS678" s="34"/>
    </row>
    <row r="679" spans="1:4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  <c r="AP679" s="34"/>
      <c r="AQ679" s="34"/>
      <c r="AR679" s="34"/>
      <c r="AS679" s="34"/>
    </row>
    <row r="680" spans="1:4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</row>
    <row r="681" spans="1:4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</row>
    <row r="682" spans="1:4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</row>
    <row r="683" spans="1:4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</row>
    <row r="684" spans="1:4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</row>
    <row r="685" spans="1:4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</row>
    <row r="686" spans="1:4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</row>
    <row r="687" spans="1:4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</row>
    <row r="688" spans="1:4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</row>
    <row r="689" spans="1:4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</row>
    <row r="690" spans="1:4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</row>
    <row r="691" spans="1:4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</row>
    <row r="692" spans="1:4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</row>
    <row r="693" spans="1:4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</row>
    <row r="694" spans="1:4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</row>
    <row r="695" spans="1:4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</row>
    <row r="696" spans="1:4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</row>
    <row r="697" spans="1:4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</row>
    <row r="698" spans="1:4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</row>
    <row r="699" spans="1:4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</row>
    <row r="700" spans="1:4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</row>
    <row r="701" spans="1:4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</row>
    <row r="702" spans="1:4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</row>
    <row r="703" spans="1:4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</row>
    <row r="704" spans="1:4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</row>
    <row r="705" spans="1:4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</row>
    <row r="706" spans="1:4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</row>
    <row r="707" spans="1:4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</row>
    <row r="708" spans="1:4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</row>
    <row r="709" spans="1:4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</row>
    <row r="710" spans="1:4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</row>
    <row r="711" spans="1:4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</row>
    <row r="712" spans="1:4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</row>
    <row r="713" spans="1:4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</row>
    <row r="714" spans="1:4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</row>
    <row r="715" spans="1:4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</row>
    <row r="716" spans="1:4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</row>
    <row r="717" spans="1:4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</row>
    <row r="718" spans="1:4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</row>
    <row r="719" spans="1:4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</row>
    <row r="720" spans="1:4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</row>
    <row r="721" spans="1:4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</row>
    <row r="722" spans="1:4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</row>
    <row r="723" spans="1:4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</row>
    <row r="724" spans="1:4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</row>
    <row r="725" spans="1:4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</row>
    <row r="726" spans="1:4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</row>
    <row r="727" spans="1:4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</row>
    <row r="728" spans="1:4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</row>
    <row r="729" spans="1:4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</row>
    <row r="730" spans="1:4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</row>
    <row r="731" spans="1:4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</row>
    <row r="732" spans="1:4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</row>
    <row r="733" spans="1:4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</row>
    <row r="734" spans="1:4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</row>
    <row r="735" spans="1:4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</row>
    <row r="736" spans="1:4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</row>
    <row r="737" spans="1:4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</row>
    <row r="738" spans="1:4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</row>
    <row r="739" spans="1:4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</row>
    <row r="740" spans="1:4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</row>
    <row r="741" spans="1:4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</row>
    <row r="742" spans="1:4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</row>
    <row r="743" spans="1:4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</row>
    <row r="744" spans="1:4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</row>
    <row r="745" spans="1:4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</row>
    <row r="746" spans="1:4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</row>
    <row r="747" spans="1:4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</row>
    <row r="748" spans="1:4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</row>
    <row r="749" spans="1:4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</row>
    <row r="750" spans="1:4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</row>
    <row r="751" spans="1:4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</row>
    <row r="752" spans="1:4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</row>
    <row r="753" spans="1:4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</row>
    <row r="754" spans="1:4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</row>
    <row r="755" spans="1:4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</row>
    <row r="756" spans="1:4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</row>
    <row r="757" spans="1:4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</row>
    <row r="758" spans="1:4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</row>
    <row r="759" spans="1:4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</row>
    <row r="760" spans="1:4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</row>
    <row r="761" spans="1:4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</row>
    <row r="762" spans="1:4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</row>
    <row r="763" spans="1:4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</row>
    <row r="764" spans="1:4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</row>
    <row r="765" spans="1:4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</row>
    <row r="766" spans="1:4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</row>
    <row r="767" spans="1:4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</row>
    <row r="768" spans="1:4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</row>
    <row r="769" spans="1:4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</row>
    <row r="770" spans="1:4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</row>
    <row r="771" spans="1:4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</row>
    <row r="772" spans="1:4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</row>
    <row r="773" spans="1:4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</row>
    <row r="774" spans="1:4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</row>
    <row r="775" spans="1:4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</row>
    <row r="776" spans="1:4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</row>
    <row r="777" spans="1:4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</row>
    <row r="778" spans="1:4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</row>
    <row r="779" spans="1:4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</row>
    <row r="780" spans="1:4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</row>
    <row r="781" spans="1:4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</row>
    <row r="782" spans="1:4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</row>
    <row r="783" spans="1:4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</row>
    <row r="784" spans="1:4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</row>
    <row r="785" spans="1:4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</row>
    <row r="786" spans="1:4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</row>
    <row r="787" spans="1:4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</row>
    <row r="788" spans="1:4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</row>
    <row r="789" spans="1:4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</row>
    <row r="790" spans="1:4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</row>
    <row r="791" spans="1:4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</row>
    <row r="792" spans="1:4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</row>
    <row r="793" spans="1:4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</row>
    <row r="794" spans="1:4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</row>
    <row r="795" spans="1:4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</row>
  </sheetData>
  <sheetProtection password="83AF" sheet="1" objects="1" scenarios="1"/>
  <mergeCells count="94">
    <mergeCell ref="G550:H550"/>
    <mergeCell ref="I550:J550"/>
    <mergeCell ref="K550:L550"/>
    <mergeCell ref="I569:J569"/>
    <mergeCell ref="K569:L569"/>
    <mergeCell ref="G560:H560"/>
    <mergeCell ref="G559:H559"/>
    <mergeCell ref="I559:J559"/>
    <mergeCell ref="K559:L559"/>
    <mergeCell ref="G569:H569"/>
    <mergeCell ref="K570:L570"/>
    <mergeCell ref="I560:J560"/>
    <mergeCell ref="G601:H601"/>
    <mergeCell ref="I601:J601"/>
    <mergeCell ref="K601:L601"/>
    <mergeCell ref="G600:H600"/>
    <mergeCell ref="K560:L560"/>
    <mergeCell ref="G570:H570"/>
    <mergeCell ref="I570:J570"/>
    <mergeCell ref="K589:L589"/>
    <mergeCell ref="K580:L580"/>
    <mergeCell ref="G589:H589"/>
    <mergeCell ref="I600:J600"/>
    <mergeCell ref="K600:L600"/>
    <mergeCell ref="G579:H579"/>
    <mergeCell ref="K539:L539"/>
    <mergeCell ref="G540:H540"/>
    <mergeCell ref="I540:J540"/>
    <mergeCell ref="K540:L540"/>
    <mergeCell ref="G549:H549"/>
    <mergeCell ref="I549:J549"/>
    <mergeCell ref="K549:L549"/>
    <mergeCell ref="G509:H509"/>
    <mergeCell ref="I509:J509"/>
    <mergeCell ref="K509:L509"/>
    <mergeCell ref="I80:J80"/>
    <mergeCell ref="I82:J82"/>
    <mergeCell ref="I96:J96"/>
    <mergeCell ref="I98:J98"/>
    <mergeCell ref="I112:J112"/>
    <mergeCell ref="K499:L499"/>
    <mergeCell ref="K500:L500"/>
    <mergeCell ref="G7:H7"/>
    <mergeCell ref="H27:I27"/>
    <mergeCell ref="H28:I28"/>
    <mergeCell ref="D14:R18"/>
    <mergeCell ref="K7:L7"/>
    <mergeCell ref="G12:H12"/>
    <mergeCell ref="I32:J32"/>
    <mergeCell ref="K27:L27"/>
    <mergeCell ref="R286:S286"/>
    <mergeCell ref="I144:J144"/>
    <mergeCell ref="G500:H500"/>
    <mergeCell ref="G499:H499"/>
    <mergeCell ref="I500:J500"/>
    <mergeCell ref="I499:J499"/>
    <mergeCell ref="I178:J178"/>
    <mergeCell ref="I34:J34"/>
    <mergeCell ref="G510:H510"/>
    <mergeCell ref="I510:J510"/>
    <mergeCell ref="K510:L510"/>
    <mergeCell ref="I64:J64"/>
    <mergeCell ref="I66:J66"/>
    <mergeCell ref="I114:J114"/>
    <mergeCell ref="I128:J128"/>
    <mergeCell ref="I130:J130"/>
    <mergeCell ref="I48:J48"/>
    <mergeCell ref="I50:J50"/>
    <mergeCell ref="I146:J146"/>
    <mergeCell ref="I160:J160"/>
    <mergeCell ref="I162:J162"/>
    <mergeCell ref="I176:J176"/>
    <mergeCell ref="G519:H519"/>
    <mergeCell ref="I519:J519"/>
    <mergeCell ref="K519:L519"/>
    <mergeCell ref="G520:H520"/>
    <mergeCell ref="I520:J520"/>
    <mergeCell ref="K520:L520"/>
    <mergeCell ref="I589:J589"/>
    <mergeCell ref="G529:H529"/>
    <mergeCell ref="I529:J529"/>
    <mergeCell ref="K529:L529"/>
    <mergeCell ref="G590:H590"/>
    <mergeCell ref="I590:J590"/>
    <mergeCell ref="K590:L590"/>
    <mergeCell ref="I579:J579"/>
    <mergeCell ref="K579:L579"/>
    <mergeCell ref="G580:H580"/>
    <mergeCell ref="I580:J580"/>
    <mergeCell ref="G530:H530"/>
    <mergeCell ref="I530:J530"/>
    <mergeCell ref="K530:L530"/>
    <mergeCell ref="G539:H539"/>
    <mergeCell ref="I539:J539"/>
  </mergeCells>
  <phoneticPr fontId="2" type="noConversion"/>
  <conditionalFormatting sqref="K36:L37 K39:L45 K52:L53 K55:L61 K68:L69 K71:L77 K84:L85 K87:L93 K100:L101 K103:L109 K116:L117 K119:L125 K132:L133 K135:L141 K148:L149 K216:L217 K295:L310 K314:L330 K334:L348 K352:L366 K370:L384 K388:L402 K202:L202 K204:L206 K214:L214 K415:L419 K406:L411 K151:L157 K164:L165 K167:L173 K180:L181 K183:L189">
    <cfRule type="expression" dxfId="7" priority="1" stopIfTrue="1">
      <formula>K$698="Yes"</formula>
    </cfRule>
  </conditionalFormatting>
  <conditionalFormatting sqref="M600:R601 F500:G501 F510:G511 K510:R511 F520:G521 K520:R521 F530:G531 K530:R531 F540:G541 K540:R541 F550:G551 K550:R551 F560:G561 K560:R561 F570:G571 K570:R571 F600:G601 K600:K601 K500:R501 F580:G581 K580:R581 F590:G591 K590:R591">
    <cfRule type="expression" dxfId="6" priority="2" stopIfTrue="1">
      <formula>F$684="Yes"</formula>
    </cfRule>
  </conditionalFormatting>
  <conditionalFormatting sqref="I500:I501 I510:I511 I520:I521 I530:I531 I540:I541 I550:I551 I560:I561 I570:I571 I600:I601 I580:I581 I590:I591">
    <cfRule type="expression" dxfId="5" priority="3" stopIfTrue="1">
      <formula>J$684="Yes"</formula>
    </cfRule>
  </conditionalFormatting>
  <dataValidations count="6">
    <dataValidation type="decimal" allowBlank="1" showInputMessage="1" showErrorMessage="1" errorTitle="Numbers only" error="Please enter only numbers" sqref="N144:R146 N211:R211 N112:R114 N32:R34 N255:R264 N48:R50 N64:R66 N80:R82 N96:R98 N26:R28 N199:R199 N197:R197 N128:R130 N227:R231 N160:R162 N176:R178">
      <formula1>-100</formula1>
      <formula2>100</formula2>
    </dataValidation>
    <dataValidation type="list" allowBlank="1" showInputMessage="1" showErrorMessage="1" errorTitle="Numbers only" error="Please enter only numbers" sqref="N198:R198 N212:R212">
      <formula1>$N$478:$N$479</formula1>
    </dataValidation>
    <dataValidation type="list" allowBlank="1" showInputMessage="1" showErrorMessage="1" sqref="I32 I130 I128 I114 I112 I98 I96 I82 I80 I66 I64 I34 I50 K27 I48 I146 I144 I162 I160 I178 I176">
      <formula1>$J$478:$J$482</formula1>
    </dataValidation>
    <dataValidation type="list" allowBlank="1" showInputMessage="1" showErrorMessage="1" sqref="G27:H27">
      <formula1>$G$481:$G$482</formula1>
    </dataValidation>
    <dataValidation type="list" allowBlank="1" showInputMessage="1" showErrorMessage="1" sqref="G28:H28">
      <formula1>$G$478:$G$479</formula1>
    </dataValidation>
    <dataValidation type="decimal" allowBlank="1" showInputMessage="1" showErrorMessage="1" sqref="K28">
      <formula1>0</formula1>
      <formula2>1</formula2>
    </dataValidation>
  </dataValidations>
  <hyperlinks>
    <hyperlink ref="E7" location="Scen2Basic" display="I. Scenario Description"/>
    <hyperlink ref="G7" location="Step_1_Assets" display="II. Assets / Funds"/>
    <hyperlink ref="K7" location="Step_1_GG" display="III. Gifts &amp; Grants"/>
    <hyperlink ref="P7" location="Scen2OE" display="V. Operating Expenses"/>
    <hyperlink ref="R286:S286" location="Scen3" display="Next Step"/>
    <hyperlink ref="N7" location="Scen2OR" display="IV. Other Revenues"/>
    <hyperlink ref="K7:L7" location="Scen2OF" display="III. Operating Funds"/>
    <hyperlink ref="R3" location="Start_Here_Intro" display="Back to Directions"/>
    <hyperlink ref="R3:S3" location="Start" display="Back to Start"/>
    <hyperlink ref="G7:H7" location="Scen2AF" display="II. Asset-Based Fees, Gifts, Grants, etc."/>
  </hyperlinks>
  <printOptions horizontalCentered="1"/>
  <pageMargins left="0.75" right="0.75" top="1" bottom="1" header="0.5" footer="0.5"/>
  <pageSetup scale="64" fitToHeight="2" orientation="landscape" r:id="rId1"/>
  <headerFooter alignWithMargins="0">
    <oddFooter>&amp;R&amp;A</oddFooter>
  </headerFooter>
  <rowBreaks count="8" manualBreakCount="8">
    <brk id="29" min="2" max="18" man="1"/>
    <brk id="77" min="2" max="18" man="1"/>
    <brk id="125" min="2" max="18" man="1"/>
    <brk id="157" min="2" max="18" man="1"/>
    <brk id="189" min="2" max="18" man="1"/>
    <brk id="288" min="2" max="18" man="1"/>
    <brk id="348" min="2" max="18" man="1"/>
    <brk id="402" min="2" max="18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62"/>
    <pageSetUpPr autoPageBreaks="0"/>
  </sheetPr>
  <dimension ref="A1:AS795"/>
  <sheetViews>
    <sheetView showGridLines="0" zoomScale="80" zoomScaleNormal="80" zoomScaleSheetLayoutView="50" workbookViewId="0">
      <pane ySplit="8" topLeftCell="A9" activePane="bottomLeft" state="frozen"/>
      <selection activeCell="Q8" sqref="Q8"/>
      <selection pane="bottomLeft"/>
    </sheetView>
  </sheetViews>
  <sheetFormatPr defaultRowHeight="12.75" outlineLevelRow="2" x14ac:dyDescent="0.2"/>
  <cols>
    <col min="1" max="1" width="1.42578125" style="35" customWidth="1"/>
    <col min="2" max="3" width="1.28515625" style="35" customWidth="1"/>
    <col min="4" max="4" width="1.42578125" style="35" customWidth="1"/>
    <col min="5" max="5" width="14.28515625" style="35" customWidth="1"/>
    <col min="6" max="6" width="15.7109375" style="35" customWidth="1"/>
    <col min="7" max="7" width="7.7109375" style="35" customWidth="1"/>
    <col min="8" max="8" width="7.85546875" style="35" customWidth="1"/>
    <col min="9" max="9" width="11.42578125" style="35" customWidth="1"/>
    <col min="10" max="10" width="4.28515625" style="35" customWidth="1"/>
    <col min="11" max="11" width="7.140625" style="35" customWidth="1"/>
    <col min="12" max="12" width="8.5703125" style="35" customWidth="1"/>
    <col min="13" max="18" width="15.7109375" style="35" customWidth="1"/>
    <col min="19" max="19" width="2.28515625" style="35" customWidth="1"/>
    <col min="20" max="20" width="1.42578125" style="35" customWidth="1"/>
    <col min="21" max="21" width="2.28515625" style="35" customWidth="1"/>
    <col min="22" max="16384" width="9.140625" style="35"/>
  </cols>
  <sheetData>
    <row r="1" spans="1:42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</row>
    <row r="2" spans="1:42" x14ac:dyDescent="0.2">
      <c r="A2" s="34"/>
      <c r="O2" s="229"/>
      <c r="P2" s="229"/>
      <c r="Q2" s="229"/>
      <c r="R2" s="229"/>
      <c r="S2" s="229"/>
      <c r="T2" s="229"/>
      <c r="U2" s="39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42" ht="18" x14ac:dyDescent="0.2">
      <c r="A3" s="34"/>
      <c r="C3" s="1" t="str">
        <f>"Step 2C - Forecast Scenario 3 |"&amp;" "&amp;G12</f>
        <v>Step 2C - Forecast Scenario 3 | Scenario 3</v>
      </c>
      <c r="O3" s="229"/>
      <c r="P3" s="229"/>
      <c r="Q3" s="229"/>
      <c r="R3" s="55" t="s">
        <v>84</v>
      </c>
      <c r="S3" s="33"/>
      <c r="T3" s="38"/>
      <c r="U3" s="39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42" ht="5.0999999999999996" customHeight="1" x14ac:dyDescent="0.2">
      <c r="A4" s="34"/>
      <c r="O4" s="229"/>
      <c r="P4" s="229"/>
      <c r="Q4" s="229"/>
      <c r="R4" s="229"/>
      <c r="S4" s="229"/>
      <c r="T4" s="38"/>
      <c r="U4" s="39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</row>
    <row r="5" spans="1:42" ht="18" customHeight="1" x14ac:dyDescent="0.2">
      <c r="A5" s="34"/>
      <c r="C5" s="23" t="s">
        <v>170</v>
      </c>
      <c r="O5" s="229"/>
      <c r="P5" s="229"/>
      <c r="Q5" s="229"/>
      <c r="R5" s="229"/>
      <c r="S5" s="229"/>
      <c r="T5" s="38"/>
      <c r="U5" s="39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42" ht="13.5" thickBot="1" x14ac:dyDescent="0.25">
      <c r="A6" s="34"/>
      <c r="O6" s="229"/>
      <c r="P6" s="229"/>
      <c r="Q6" s="229"/>
      <c r="R6" s="229"/>
      <c r="S6" s="229"/>
      <c r="T6" s="38"/>
      <c r="U6" s="39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42" s="380" customFormat="1" ht="46.5" customHeight="1" thickTop="1" thickBot="1" x14ac:dyDescent="0.25">
      <c r="A7" s="379"/>
      <c r="E7" s="391" t="s">
        <v>36</v>
      </c>
      <c r="F7" s="392"/>
      <c r="G7" s="519" t="s">
        <v>53</v>
      </c>
      <c r="H7" s="520"/>
      <c r="I7" s="392"/>
      <c r="J7" s="392"/>
      <c r="K7" s="519" t="s">
        <v>146</v>
      </c>
      <c r="L7" s="520"/>
      <c r="M7" s="392"/>
      <c r="N7" s="391" t="s">
        <v>147</v>
      </c>
      <c r="O7" s="392"/>
      <c r="P7" s="391" t="s">
        <v>148</v>
      </c>
      <c r="R7" s="381"/>
      <c r="S7" s="382"/>
      <c r="T7" s="383"/>
      <c r="U7" s="384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</row>
    <row r="8" spans="1:42" ht="9" customHeight="1" thickTop="1" x14ac:dyDescent="0.2">
      <c r="A8" s="34"/>
      <c r="C8" s="5"/>
      <c r="D8" s="5"/>
      <c r="E8" s="5"/>
      <c r="F8" s="46"/>
      <c r="G8" s="5"/>
      <c r="H8" s="5"/>
      <c r="I8" s="5"/>
      <c r="J8" s="46"/>
      <c r="K8" s="5"/>
      <c r="L8" s="5"/>
      <c r="M8" s="46"/>
      <c r="N8" s="5"/>
      <c r="O8" s="46"/>
      <c r="P8" s="46"/>
      <c r="Q8" s="46"/>
      <c r="R8" s="38"/>
      <c r="S8" s="38"/>
      <c r="T8" s="38"/>
      <c r="U8" s="39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</row>
    <row r="9" spans="1:42" ht="9" customHeight="1" thickBot="1" x14ac:dyDescent="0.25">
      <c r="A9" s="34"/>
      <c r="O9" s="229"/>
      <c r="P9" s="229"/>
      <c r="Q9" s="229"/>
      <c r="R9" s="229"/>
      <c r="S9" s="229"/>
      <c r="T9" s="38"/>
      <c r="U9" s="39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1:42" ht="18.75" customHeight="1" x14ac:dyDescent="0.2">
      <c r="A10" s="34"/>
      <c r="C10" s="230"/>
      <c r="D10" s="64" t="str">
        <f>E7</f>
        <v>I. Scenario Description</v>
      </c>
      <c r="E10" s="64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2"/>
      <c r="T10" s="38"/>
      <c r="U10" s="39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1:42" ht="3.75" customHeight="1" x14ac:dyDescent="0.2">
      <c r="A11" s="34"/>
      <c r="C11" s="66"/>
      <c r="D11" s="73"/>
      <c r="E11" s="7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4"/>
      <c r="T11" s="38"/>
      <c r="U11" s="39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</row>
    <row r="12" spans="1:42" ht="15" x14ac:dyDescent="0.2">
      <c r="A12" s="34"/>
      <c r="C12" s="66"/>
      <c r="D12" s="85" t="s">
        <v>47</v>
      </c>
      <c r="E12" s="73"/>
      <c r="F12" s="233"/>
      <c r="G12" s="533" t="s">
        <v>210</v>
      </c>
      <c r="H12" s="533"/>
      <c r="I12" s="235" t="s">
        <v>81</v>
      </c>
      <c r="J12" s="235"/>
      <c r="K12" s="235"/>
      <c r="L12" s="233"/>
      <c r="M12" s="233"/>
      <c r="N12" s="233"/>
      <c r="O12" s="233"/>
      <c r="P12" s="233"/>
      <c r="Q12" s="233"/>
      <c r="R12" s="233"/>
      <c r="S12" s="234"/>
      <c r="T12" s="38"/>
      <c r="U12" s="39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</row>
    <row r="13" spans="1:42" ht="9" customHeight="1" thickBot="1" x14ac:dyDescent="0.25">
      <c r="A13" s="34"/>
      <c r="C13" s="66"/>
      <c r="D13" s="86"/>
      <c r="E13" s="7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4"/>
      <c r="T13" s="38"/>
      <c r="U13" s="39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</row>
    <row r="14" spans="1:42" ht="15" customHeight="1" x14ac:dyDescent="0.2">
      <c r="A14" s="34"/>
      <c r="C14" s="66"/>
      <c r="D14" s="524" t="s">
        <v>173</v>
      </c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  <c r="R14" s="526"/>
      <c r="S14" s="65"/>
      <c r="T14" s="38"/>
      <c r="U14" s="39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</row>
    <row r="15" spans="1:42" ht="15" customHeight="1" x14ac:dyDescent="0.2">
      <c r="A15" s="34"/>
      <c r="C15" s="66"/>
      <c r="D15" s="527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9"/>
      <c r="S15" s="65"/>
      <c r="T15" s="38"/>
      <c r="U15" s="39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</row>
    <row r="16" spans="1:42" ht="15" customHeight="1" x14ac:dyDescent="0.2">
      <c r="A16" s="34"/>
      <c r="C16" s="66"/>
      <c r="D16" s="527"/>
      <c r="E16" s="528"/>
      <c r="F16" s="528"/>
      <c r="G16" s="528"/>
      <c r="H16" s="528"/>
      <c r="I16" s="528"/>
      <c r="J16" s="528"/>
      <c r="K16" s="528"/>
      <c r="L16" s="528"/>
      <c r="M16" s="528"/>
      <c r="N16" s="528"/>
      <c r="O16" s="528"/>
      <c r="P16" s="528"/>
      <c r="Q16" s="528"/>
      <c r="R16" s="529"/>
      <c r="S16" s="65"/>
      <c r="T16" s="38"/>
      <c r="U16" s="39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</row>
    <row r="17" spans="1:32" ht="15" customHeight="1" x14ac:dyDescent="0.2">
      <c r="A17" s="34"/>
      <c r="C17" s="66"/>
      <c r="D17" s="527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9"/>
      <c r="S17" s="65"/>
      <c r="T17" s="38"/>
      <c r="U17" s="39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ht="15" customHeight="1" thickBot="1" x14ac:dyDescent="0.25">
      <c r="A18" s="34"/>
      <c r="C18" s="66"/>
      <c r="D18" s="530"/>
      <c r="E18" s="531"/>
      <c r="F18" s="531"/>
      <c r="G18" s="531"/>
      <c r="H18" s="531"/>
      <c r="I18" s="531"/>
      <c r="J18" s="531"/>
      <c r="K18" s="531"/>
      <c r="L18" s="531"/>
      <c r="M18" s="531"/>
      <c r="N18" s="531"/>
      <c r="O18" s="531"/>
      <c r="P18" s="531"/>
      <c r="Q18" s="531"/>
      <c r="R18" s="532"/>
      <c r="S18" s="65"/>
      <c r="T18" s="38"/>
      <c r="U18" s="39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</row>
    <row r="19" spans="1:32" ht="13.5" thickBot="1" x14ac:dyDescent="0.25">
      <c r="A19" s="34"/>
      <c r="C19" s="67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7"/>
      <c r="T19" s="38"/>
      <c r="U19" s="39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">
      <c r="A20" s="34"/>
      <c r="T20" s="5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</row>
    <row r="21" spans="1:32" ht="13.5" thickBot="1" x14ac:dyDescent="0.25">
      <c r="A21" s="34"/>
      <c r="T21" s="5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ht="18.75" customHeight="1" x14ac:dyDescent="0.2">
      <c r="A22" s="34"/>
      <c r="C22" s="230"/>
      <c r="D22" s="64" t="str">
        <f>G7</f>
        <v>II. Asset-Based Fees, Gifts, Grants, etc.</v>
      </c>
      <c r="E22" s="64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2"/>
      <c r="T22" s="5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</row>
    <row r="23" spans="1:32" ht="18.75" customHeight="1" thickBot="1" x14ac:dyDescent="0.25">
      <c r="A23" s="34"/>
      <c r="C23" s="66"/>
      <c r="D23" s="73"/>
      <c r="E23" s="7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4"/>
      <c r="T23" s="5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1:32" x14ac:dyDescent="0.2">
      <c r="A24" s="34"/>
      <c r="C24" s="66"/>
      <c r="D24" s="238" t="s">
        <v>52</v>
      </c>
      <c r="E24" s="239"/>
      <c r="F24" s="239"/>
      <c r="G24" s="239"/>
      <c r="H24" s="239"/>
      <c r="I24" s="239"/>
      <c r="J24" s="239"/>
      <c r="K24" s="240"/>
      <c r="L24" s="240"/>
      <c r="M24" s="240"/>
      <c r="N24" s="241" t="str">
        <f>Step1_Historical!H13&amp;", "&amp;Step1_Historical!H15+1</f>
        <v>Dec 31, 2014</v>
      </c>
      <c r="O24" s="241" t="str">
        <f>Step1_Historical!H13&amp;", "&amp;Step1_Historical!H15+2</f>
        <v>Dec 31, 2015</v>
      </c>
      <c r="P24" s="241" t="str">
        <f>Step1_Historical!H13&amp;", "&amp;Step1_Historical!H15+3</f>
        <v>Dec 31, 2016</v>
      </c>
      <c r="Q24" s="241" t="str">
        <f>Step1_Historical!H13&amp;", "&amp;Step1_Historical!H15+4</f>
        <v>Dec 31, 2017</v>
      </c>
      <c r="R24" s="242" t="str">
        <f>Step1_Historical!H13&amp;", "&amp;Step1_Historical!H15+5</f>
        <v>Dec 31, 2018</v>
      </c>
      <c r="S24" s="65"/>
      <c r="T24" s="5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</row>
    <row r="25" spans="1:32" ht="5.25" customHeight="1" x14ac:dyDescent="0.2">
      <c r="A25" s="34"/>
      <c r="C25" s="66"/>
      <c r="D25" s="117"/>
      <c r="E25" s="86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4"/>
      <c r="S25" s="234"/>
      <c r="T25" s="5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spans="1:32" ht="13.5" thickBot="1" x14ac:dyDescent="0.25">
      <c r="A26" s="34"/>
      <c r="C26" s="66"/>
      <c r="D26" s="117"/>
      <c r="E26" s="228" t="s">
        <v>113</v>
      </c>
      <c r="F26" s="233"/>
      <c r="G26" s="233"/>
      <c r="H26" s="233"/>
      <c r="I26" s="233"/>
      <c r="J26" s="233"/>
      <c r="K26" s="233"/>
      <c r="L26" s="233"/>
      <c r="M26" s="243"/>
      <c r="N26" s="244">
        <f>Step2A_Scenario1!N26</f>
        <v>0</v>
      </c>
      <c r="O26" s="245">
        <f>Step2A_Scenario1!O26</f>
        <v>0</v>
      </c>
      <c r="P26" s="246">
        <f>Step2A_Scenario1!P26</f>
        <v>0</v>
      </c>
      <c r="Q26" s="247">
        <f t="shared" ref="Q26:R28" si="0">P26</f>
        <v>0</v>
      </c>
      <c r="R26" s="248">
        <f t="shared" si="0"/>
        <v>0</v>
      </c>
      <c r="S26" s="234"/>
      <c r="T26" s="5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spans="1:32" ht="13.5" thickBot="1" x14ac:dyDescent="0.25">
      <c r="A27" s="34"/>
      <c r="C27" s="66"/>
      <c r="D27" s="117"/>
      <c r="E27" s="228" t="s">
        <v>111</v>
      </c>
      <c r="F27" s="249"/>
      <c r="G27" s="250"/>
      <c r="H27" s="521" t="str">
        <f>Step2A_Scenario1!H27</f>
        <v>Pass through</v>
      </c>
      <c r="I27" s="522"/>
      <c r="J27" s="233"/>
      <c r="K27" s="516" t="str">
        <f>Step2A_Scenario1!K27</f>
        <v>3-yr rolling avg</v>
      </c>
      <c r="L27" s="518"/>
      <c r="M27" s="243"/>
      <c r="N27" s="251">
        <f>Step2A_Scenario1!N27</f>
        <v>0</v>
      </c>
      <c r="O27" s="252">
        <f>Step2A_Scenario1!O27</f>
        <v>0</v>
      </c>
      <c r="P27" s="253">
        <f>Step2A_Scenario1!P27</f>
        <v>0</v>
      </c>
      <c r="Q27" s="254">
        <f t="shared" si="0"/>
        <v>0</v>
      </c>
      <c r="R27" s="255">
        <f t="shared" si="0"/>
        <v>0</v>
      </c>
      <c r="S27" s="234"/>
      <c r="T27" s="5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spans="1:32" ht="13.5" thickBot="1" x14ac:dyDescent="0.25">
      <c r="A28" s="34"/>
      <c r="C28" s="66"/>
      <c r="D28" s="118"/>
      <c r="E28" s="256" t="s">
        <v>112</v>
      </c>
      <c r="F28" s="236"/>
      <c r="G28" s="257"/>
      <c r="H28" s="523" t="str">
        <f>Step2A_Scenario1!H28</f>
        <v>Reinvest in fund</v>
      </c>
      <c r="I28" s="523"/>
      <c r="J28" s="258"/>
      <c r="K28" s="259">
        <f>Step2A_Scenario1!K28</f>
        <v>0.1</v>
      </c>
      <c r="L28" s="260" t="s">
        <v>55</v>
      </c>
      <c r="M28" s="261"/>
      <c r="N28" s="262">
        <f>Step2A_Scenario1!N28</f>
        <v>0</v>
      </c>
      <c r="O28" s="263">
        <f>Step2A_Scenario1!O28</f>
        <v>0</v>
      </c>
      <c r="P28" s="264">
        <f>Step2A_Scenario1!P28</f>
        <v>0</v>
      </c>
      <c r="Q28" s="265">
        <f t="shared" si="0"/>
        <v>0</v>
      </c>
      <c r="R28" s="266">
        <f t="shared" si="0"/>
        <v>0</v>
      </c>
      <c r="S28" s="234"/>
      <c r="T28" s="5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spans="1:32" ht="9.75" customHeight="1" thickBot="1" x14ac:dyDescent="0.25">
      <c r="A29" s="34"/>
      <c r="C29" s="66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65"/>
      <c r="T29" s="5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</row>
    <row r="30" spans="1:32" ht="15" x14ac:dyDescent="0.2">
      <c r="A30" s="34"/>
      <c r="C30" s="66"/>
      <c r="D30" s="267" t="str">
        <f>"DAF: "&amp;Step1_Historical!E27</f>
        <v>DAF: DAF Category 1</v>
      </c>
      <c r="E30" s="239"/>
      <c r="F30" s="239"/>
      <c r="G30" s="239"/>
      <c r="H30" s="239"/>
      <c r="I30" s="239"/>
      <c r="J30" s="239"/>
      <c r="K30" s="268"/>
      <c r="L30" s="268"/>
      <c r="M30" s="241" t="str">
        <f>Step1_Historical!H13&amp;", "&amp;Step1_Historical!H15</f>
        <v>Dec 31, 2013</v>
      </c>
      <c r="N30" s="241" t="str">
        <f>N24</f>
        <v>Dec 31, 2014</v>
      </c>
      <c r="O30" s="241" t="str">
        <f>O24</f>
        <v>Dec 31, 2015</v>
      </c>
      <c r="P30" s="241" t="str">
        <f>P24</f>
        <v>Dec 31, 2016</v>
      </c>
      <c r="Q30" s="241" t="str">
        <f>Q24</f>
        <v>Dec 31, 2017</v>
      </c>
      <c r="R30" s="242" t="str">
        <f>R24</f>
        <v>Dec 31, 2018</v>
      </c>
      <c r="S30" s="65"/>
      <c r="T30" s="5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spans="1:32" ht="5.25" customHeight="1" x14ac:dyDescent="0.2">
      <c r="A31" s="34"/>
      <c r="C31" s="66"/>
      <c r="D31" s="66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65"/>
      <c r="S31" s="65"/>
      <c r="T31" s="5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spans="1:32" ht="13.5" thickBot="1" x14ac:dyDescent="0.25">
      <c r="A32" s="34"/>
      <c r="C32" s="66"/>
      <c r="D32" s="66"/>
      <c r="E32" s="228" t="s">
        <v>56</v>
      </c>
      <c r="F32" s="249"/>
      <c r="G32" s="249"/>
      <c r="H32" s="249"/>
      <c r="I32" s="516" t="str">
        <f>Step2A_Scenario1!I32</f>
        <v>3-yr rolling avg</v>
      </c>
      <c r="J32" s="517"/>
      <c r="K32" s="269"/>
      <c r="L32" s="269"/>
      <c r="M32" s="270" t="s">
        <v>35</v>
      </c>
      <c r="N32" s="245">
        <f>Step2A_Scenario1!N32</f>
        <v>0</v>
      </c>
      <c r="O32" s="245">
        <f>Step2A_Scenario1!O32</f>
        <v>0</v>
      </c>
      <c r="P32" s="245">
        <f>Step2A_Scenario1!P32</f>
        <v>0</v>
      </c>
      <c r="Q32" s="247">
        <f t="shared" ref="Q32:R34" si="1">P32</f>
        <v>0</v>
      </c>
      <c r="R32" s="248">
        <f t="shared" si="1"/>
        <v>0</v>
      </c>
      <c r="S32" s="65"/>
      <c r="T32" s="5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1:32" ht="13.5" thickBot="1" x14ac:dyDescent="0.25">
      <c r="A33" s="34"/>
      <c r="C33" s="66"/>
      <c r="D33" s="66"/>
      <c r="E33" s="228" t="s">
        <v>57</v>
      </c>
      <c r="F33" s="249"/>
      <c r="G33" s="249"/>
      <c r="H33" s="249"/>
      <c r="I33" s="249"/>
      <c r="J33" s="249"/>
      <c r="K33" s="249"/>
      <c r="L33" s="249"/>
      <c r="M33" s="270" t="s">
        <v>35</v>
      </c>
      <c r="N33" s="245">
        <f>Step2A_Scenario1!N33</f>
        <v>0</v>
      </c>
      <c r="O33" s="245">
        <f>Step2A_Scenario1!O33</f>
        <v>0</v>
      </c>
      <c r="P33" s="245">
        <f>Step2A_Scenario1!P33</f>
        <v>0</v>
      </c>
      <c r="Q33" s="247">
        <f t="shared" si="1"/>
        <v>0</v>
      </c>
      <c r="R33" s="248">
        <f t="shared" si="1"/>
        <v>0</v>
      </c>
      <c r="S33" s="65"/>
      <c r="T33" s="5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spans="1:32" x14ac:dyDescent="0.2">
      <c r="A34" s="34"/>
      <c r="C34" s="66"/>
      <c r="D34" s="66"/>
      <c r="E34" s="228" t="s">
        <v>114</v>
      </c>
      <c r="F34" s="249"/>
      <c r="G34" s="249"/>
      <c r="H34" s="249"/>
      <c r="I34" s="516" t="str">
        <f>Step2A_Scenario1!I34</f>
        <v>3-yr rolling avg</v>
      </c>
      <c r="J34" s="517"/>
      <c r="K34" s="269"/>
      <c r="L34" s="269"/>
      <c r="M34" s="271" t="s">
        <v>35</v>
      </c>
      <c r="N34" s="272">
        <f>Step2A_Scenario1!N34</f>
        <v>0</v>
      </c>
      <c r="O34" s="272">
        <f>Step2A_Scenario1!O34</f>
        <v>0</v>
      </c>
      <c r="P34" s="272">
        <f>Step2A_Scenario1!P34</f>
        <v>0</v>
      </c>
      <c r="Q34" s="273">
        <f t="shared" si="1"/>
        <v>0</v>
      </c>
      <c r="R34" s="274">
        <f t="shared" si="1"/>
        <v>0</v>
      </c>
      <c r="S34" s="65"/>
      <c r="T34" s="5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spans="1:32" ht="8.25" customHeight="1" x14ac:dyDescent="0.2">
      <c r="A35" s="34"/>
      <c r="C35" s="66"/>
      <c r="D35" s="275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65"/>
      <c r="S35" s="65"/>
      <c r="T35" s="5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spans="1:32" ht="13.5" thickBot="1" x14ac:dyDescent="0.25">
      <c r="A36" s="34"/>
      <c r="C36" s="66"/>
      <c r="D36" s="66"/>
      <c r="E36" s="228" t="s">
        <v>38</v>
      </c>
      <c r="F36" s="249"/>
      <c r="G36" s="249"/>
      <c r="H36" s="249"/>
      <c r="I36" s="249"/>
      <c r="J36" s="249"/>
      <c r="K36" s="276"/>
      <c r="L36" s="276"/>
      <c r="M36" s="277">
        <f>Step1_Historical!L27</f>
        <v>0</v>
      </c>
      <c r="N36" s="278">
        <f>M44</f>
        <v>0</v>
      </c>
      <c r="O36" s="278">
        <f>N44</f>
        <v>0</v>
      </c>
      <c r="P36" s="279">
        <f>O44</f>
        <v>0</v>
      </c>
      <c r="Q36" s="279">
        <f>P44</f>
        <v>0</v>
      </c>
      <c r="R36" s="280">
        <f>Q44</f>
        <v>0</v>
      </c>
      <c r="S36" s="65"/>
      <c r="T36" s="5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ht="13.5" hidden="1" outlineLevel="1" thickBot="1" x14ac:dyDescent="0.25">
      <c r="A37" s="34"/>
      <c r="C37" s="66"/>
      <c r="D37" s="66"/>
      <c r="E37" s="281" t="s">
        <v>151</v>
      </c>
      <c r="F37" s="249"/>
      <c r="G37" s="249"/>
      <c r="H37" s="249"/>
      <c r="I37" s="249"/>
      <c r="J37" s="249"/>
      <c r="K37" s="276"/>
      <c r="L37" s="276"/>
      <c r="M37" s="270" t="s">
        <v>35</v>
      </c>
      <c r="N37" s="282">
        <f>N32*(IF($I32=$D$502,N$502,IF($I32=$D$503,N$503,IF($I32=$D$504,N$504,IF($I32=$D$505,N$505,IF($I32=$D$506,N$506,"NA"))))))</f>
        <v>0</v>
      </c>
      <c r="O37" s="282">
        <f>O32*(IF($I32=$D$502,O$502,IF($I32=$D$503,O$503,IF($I32=$D$504,O$504,IF($I32=$D$505,O$505,IF($I32=$D$506,O$506,"NA"))))))</f>
        <v>0</v>
      </c>
      <c r="P37" s="282">
        <f>P32*(IF($I32=$D$502,P$502,IF($I32=$D$503,P$503,IF($I32=$D$504,P$504,IF($I32=$D$505,P$505,IF($I32=$D$506,P$506,"NA"))))))</f>
        <v>0</v>
      </c>
      <c r="Q37" s="283">
        <f>Q32*(IF($I32=$D$502,Q$502,IF($I32=$D$503,Q$503,IF($I32=$D$504,Q$504,IF($I32=$D$505,Q$505,IF($I32=$D$506,Q$506,"NA"))))))</f>
        <v>0</v>
      </c>
      <c r="R37" s="284">
        <f>R32*(IF($I32=$D$502,R$502,IF($I32=$D$503,R$503,IF($I32=$D$504,R$504,IF($I32=$D$505,R$505,IF($I32=$D$506,R$506,"NA"))))))</f>
        <v>0</v>
      </c>
      <c r="S37" s="65"/>
      <c r="T37" s="5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13.5" hidden="1" outlineLevel="1" thickBot="1" x14ac:dyDescent="0.25">
      <c r="A38" s="34"/>
      <c r="C38" s="66"/>
      <c r="D38" s="66"/>
      <c r="E38" s="281" t="s">
        <v>152</v>
      </c>
      <c r="F38" s="249"/>
      <c r="G38" s="249"/>
      <c r="H38" s="249"/>
      <c r="I38" s="249"/>
      <c r="J38" s="249"/>
      <c r="K38" s="285"/>
      <c r="L38" s="285"/>
      <c r="M38" s="270" t="s">
        <v>35</v>
      </c>
      <c r="N38" s="282">
        <f>N33*N36</f>
        <v>0</v>
      </c>
      <c r="O38" s="282">
        <f>O33*O36</f>
        <v>0</v>
      </c>
      <c r="P38" s="282">
        <f>P33*P36</f>
        <v>0</v>
      </c>
      <c r="Q38" s="282">
        <f>Q33*Q36</f>
        <v>0</v>
      </c>
      <c r="R38" s="284">
        <f>R33*R36</f>
        <v>0</v>
      </c>
      <c r="S38" s="65"/>
      <c r="T38" s="5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ht="13.5" hidden="1" outlineLevel="1" thickBot="1" x14ac:dyDescent="0.25">
      <c r="A39" s="34"/>
      <c r="C39" s="66"/>
      <c r="D39" s="66"/>
      <c r="E39" s="281" t="s">
        <v>153</v>
      </c>
      <c r="F39" s="249"/>
      <c r="G39" s="249"/>
      <c r="H39" s="249"/>
      <c r="I39" s="249"/>
      <c r="J39" s="249"/>
      <c r="K39" s="276"/>
      <c r="L39" s="276"/>
      <c r="M39" s="286" t="s">
        <v>35</v>
      </c>
      <c r="N39" s="282">
        <f>N34*(IF($I34=$D$502,N$502,IF($I34=$D$503,N$503,IF($I34=$D$504,N$504,IF($I34=$D$505,N$505,IF($I34=$D$506,N$506,"NA"))))))</f>
        <v>0</v>
      </c>
      <c r="O39" s="282">
        <f>O34*(IF($I34=$D$502,O$502,IF($I34=$D$503,O$503,IF($I34=$D$504,O$504,IF($I34=$D$505,O$505,IF($I34=$D$506,O$506,"NA"))))))</f>
        <v>0</v>
      </c>
      <c r="P39" s="283">
        <f>P34*(IF($I34=$D$502,P$502,IF($I34=$D$503,P$503,IF($I34=$D$504,P$504,IF($I34=$D$505,P$505,IF($I34=$D$506,P$506,"NA"))))))</f>
        <v>0</v>
      </c>
      <c r="Q39" s="283">
        <f>Q34*(IF($I34=$D$502,Q$502,IF($I34=$D$503,Q$503,IF($I34=$D$504,Q$504,IF($I34=$D$505,Q$505,IF($I34=$D$506,Q$506,"NA"))))))</f>
        <v>0</v>
      </c>
      <c r="R39" s="284">
        <f>R34*(IF($I34=$D$502,R$502,IF($I34=$D$503,R$503,IF($I34=$D$504,R$504,IF($I34=$D$505,R$505,IF($I34=$D$506,R$506,"NA"))))))</f>
        <v>0</v>
      </c>
      <c r="S39" s="65"/>
      <c r="T39" s="5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ht="13.5" hidden="1" outlineLevel="2" thickBot="1" x14ac:dyDescent="0.25">
      <c r="A40" s="34"/>
      <c r="C40" s="66"/>
      <c r="D40" s="66"/>
      <c r="E40" s="364" t="s">
        <v>154</v>
      </c>
      <c r="F40" s="249"/>
      <c r="G40" s="249"/>
      <c r="H40" s="249"/>
      <c r="I40" s="249"/>
      <c r="J40" s="249"/>
      <c r="K40" s="276"/>
      <c r="L40" s="276"/>
      <c r="M40" s="286" t="s">
        <v>35</v>
      </c>
      <c r="N40" s="282">
        <f>N36*N$26*(1-$K$28)</f>
        <v>0</v>
      </c>
      <c r="O40" s="282">
        <f>O36*O$26*(1-$K$28)</f>
        <v>0</v>
      </c>
      <c r="P40" s="282">
        <f>P36*P$26*(1-$K$28)</f>
        <v>0</v>
      </c>
      <c r="Q40" s="282">
        <f>Q36*Q$26*(1-$K$28)</f>
        <v>0</v>
      </c>
      <c r="R40" s="284">
        <f>R36*R$26*(1-$K$28)</f>
        <v>0</v>
      </c>
      <c r="S40" s="65"/>
      <c r="T40" s="5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ht="13.5" hidden="1" outlineLevel="2" thickBot="1" x14ac:dyDescent="0.25">
      <c r="A41" s="34"/>
      <c r="C41" s="66"/>
      <c r="D41" s="66"/>
      <c r="E41" s="364" t="s">
        <v>155</v>
      </c>
      <c r="F41" s="249"/>
      <c r="G41" s="249"/>
      <c r="H41" s="249"/>
      <c r="I41" s="249"/>
      <c r="J41" s="249"/>
      <c r="K41" s="276"/>
      <c r="L41" s="276"/>
      <c r="M41" s="286" t="s">
        <v>35</v>
      </c>
      <c r="N41" s="282">
        <f>N$27*(IF($K$27=$D$502,N$502,IF($K$27=$D$503,N$503,IF($K$27=$D$504,N$504,IF($K$27=$D$505,N$505,IF($K$27=$D$506,N$506,"NA"))))))</f>
        <v>0</v>
      </c>
      <c r="O41" s="282">
        <f>O$27*(IF($K$27=$D$502,O$502,IF($K$27=$D$503,O$503,IF($K$27=$D$504,O$504,IF($K$27=$D$505,O$505,IF($K$27=$D$506,O$506,"NA"))))))</f>
        <v>0</v>
      </c>
      <c r="P41" s="283">
        <f>P$27*(IF($K$27=$D$502,P$502,IF($K$27=$D$503,P$503,IF($K$27=$D$504,P$504,IF($K$27=$D$505,P$505,IF($K$27=$D$506,P$506,"NA"))))))</f>
        <v>0</v>
      </c>
      <c r="Q41" s="283">
        <f>Q$27*(IF($K$27=$D$502,Q$502,IF($K$27=$D$503,Q$503,IF($K$27=$D$504,Q$504,IF($K$27=$D$505,Q$505,IF($K$27=$D$506,Q$506,"NA"))))))</f>
        <v>0</v>
      </c>
      <c r="R41" s="284">
        <f>R$27*(IF($K$27=$D$502,R$502,IF($K$27=$D$503,R$503,IF($K$27=$D$504,R$504,IF($K$27=$D$505,R$505,IF($K$27=$D$506,R$506,"NA"))))))</f>
        <v>0</v>
      </c>
      <c r="S41" s="65"/>
      <c r="T41" s="5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3.5" hidden="1" outlineLevel="2" thickBot="1" x14ac:dyDescent="0.25">
      <c r="A42" s="34"/>
      <c r="C42" s="66"/>
      <c r="D42" s="66"/>
      <c r="E42" s="364" t="s">
        <v>156</v>
      </c>
      <c r="F42" s="249"/>
      <c r="G42" s="249"/>
      <c r="H42" s="249"/>
      <c r="I42" s="249"/>
      <c r="J42" s="249"/>
      <c r="K42" s="276"/>
      <c r="L42" s="276"/>
      <c r="M42" s="286" t="s">
        <v>35</v>
      </c>
      <c r="N42" s="282">
        <f>IF($H$28=$G$479,N36*$K$28*N$28,0)</f>
        <v>0</v>
      </c>
      <c r="O42" s="282">
        <f>IF($H$28=$G$479,O36*$K$28*O$28,0)</f>
        <v>0</v>
      </c>
      <c r="P42" s="283">
        <f>IF($H$28=$G$479,P36*$K$28*P$28,0)</f>
        <v>0</v>
      </c>
      <c r="Q42" s="283">
        <f>IF($H$28=$G$479,Q36*$K$28*Q$28,0)</f>
        <v>0</v>
      </c>
      <c r="R42" s="284">
        <f>IF($H$28=$G$479,R36*$K$28*R$28,0)</f>
        <v>0</v>
      </c>
      <c r="S42" s="65"/>
      <c r="T42" s="5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13.5" hidden="1" outlineLevel="1" thickBot="1" x14ac:dyDescent="0.25">
      <c r="A43" s="34"/>
      <c r="C43" s="66"/>
      <c r="D43" s="66"/>
      <c r="E43" s="281" t="s">
        <v>157</v>
      </c>
      <c r="F43" s="249"/>
      <c r="G43" s="249"/>
      <c r="H43" s="249"/>
      <c r="I43" s="249"/>
      <c r="J43" s="249"/>
      <c r="K43" s="276"/>
      <c r="L43" s="276"/>
      <c r="M43" s="286" t="s">
        <v>35</v>
      </c>
      <c r="N43" s="282">
        <f>N40-N41+N42</f>
        <v>0</v>
      </c>
      <c r="O43" s="282">
        <f>O40-O41+O42</f>
        <v>0</v>
      </c>
      <c r="P43" s="282">
        <f>P40-P41+P42</f>
        <v>0</v>
      </c>
      <c r="Q43" s="282">
        <f>Q40-Q41+Q42</f>
        <v>0</v>
      </c>
      <c r="R43" s="284">
        <f>R40-R41+R42</f>
        <v>0</v>
      </c>
      <c r="S43" s="65"/>
      <c r="T43" s="5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ht="13.5" collapsed="1" thickBot="1" x14ac:dyDescent="0.25">
      <c r="A44" s="34"/>
      <c r="C44" s="66"/>
      <c r="D44" s="67"/>
      <c r="E44" s="256" t="s">
        <v>37</v>
      </c>
      <c r="F44" s="236"/>
      <c r="G44" s="236"/>
      <c r="H44" s="236"/>
      <c r="I44" s="236"/>
      <c r="J44" s="236"/>
      <c r="K44" s="287"/>
      <c r="L44" s="287"/>
      <c r="M44" s="288">
        <f>Step1_Historical!M27</f>
        <v>0</v>
      </c>
      <c r="N44" s="289">
        <f>N36-N37+N38-N39+N43</f>
        <v>0</v>
      </c>
      <c r="O44" s="289">
        <f>O36-O37+O38-O39+O43</f>
        <v>0</v>
      </c>
      <c r="P44" s="289">
        <f>P36-P37+P38-P39+P43</f>
        <v>0</v>
      </c>
      <c r="Q44" s="289">
        <f>Q36-Q37+Q38-Q39+Q43</f>
        <v>0</v>
      </c>
      <c r="R44" s="291">
        <f>R36-R37+R38-R39+R43</f>
        <v>0</v>
      </c>
      <c r="S44" s="65"/>
      <c r="T44" s="5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spans="1:32" ht="13.5" thickBot="1" x14ac:dyDescent="0.25">
      <c r="A45" s="34"/>
      <c r="C45" s="66"/>
      <c r="D45" s="292"/>
      <c r="E45" s="293"/>
      <c r="F45" s="292"/>
      <c r="G45" s="292"/>
      <c r="H45" s="292"/>
      <c r="I45" s="292"/>
      <c r="J45" s="292"/>
      <c r="K45" s="294"/>
      <c r="L45" s="294"/>
      <c r="M45" s="295"/>
      <c r="N45" s="295"/>
      <c r="O45" s="295"/>
      <c r="P45" s="295"/>
      <c r="Q45" s="295"/>
      <c r="R45" s="295"/>
      <c r="S45" s="65"/>
      <c r="T45" s="5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ht="15" x14ac:dyDescent="0.2">
      <c r="A46" s="34"/>
      <c r="C46" s="66"/>
      <c r="D46" s="267" t="str">
        <f>"DAF: "&amp;Step1_Historical!E28</f>
        <v>DAF: DAF Category 2</v>
      </c>
      <c r="E46" s="239"/>
      <c r="F46" s="239"/>
      <c r="G46" s="239"/>
      <c r="H46" s="239"/>
      <c r="I46" s="239"/>
      <c r="J46" s="239"/>
      <c r="K46" s="268"/>
      <c r="L46" s="268"/>
      <c r="M46" s="241" t="str">
        <f t="shared" ref="M46:R46" si="2">M30</f>
        <v>Dec 31, 2013</v>
      </c>
      <c r="N46" s="241" t="str">
        <f t="shared" si="2"/>
        <v>Dec 31, 2014</v>
      </c>
      <c r="O46" s="241" t="str">
        <f t="shared" si="2"/>
        <v>Dec 31, 2015</v>
      </c>
      <c r="P46" s="241" t="str">
        <f t="shared" si="2"/>
        <v>Dec 31, 2016</v>
      </c>
      <c r="Q46" s="241" t="str">
        <f t="shared" si="2"/>
        <v>Dec 31, 2017</v>
      </c>
      <c r="R46" s="242" t="str">
        <f t="shared" si="2"/>
        <v>Dec 31, 2018</v>
      </c>
      <c r="S46" s="65"/>
      <c r="T46" s="5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ht="5.25" customHeight="1" x14ac:dyDescent="0.2">
      <c r="A47" s="34"/>
      <c r="C47" s="66"/>
      <c r="D47" s="66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65"/>
      <c r="S47" s="65"/>
      <c r="T47" s="5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ht="13.5" thickBot="1" x14ac:dyDescent="0.25">
      <c r="A48" s="34"/>
      <c r="C48" s="66"/>
      <c r="D48" s="66"/>
      <c r="E48" s="228" t="s">
        <v>56</v>
      </c>
      <c r="F48" s="249"/>
      <c r="G48" s="249"/>
      <c r="H48" s="249"/>
      <c r="I48" s="516" t="str">
        <f>Step2A_Scenario1!I48</f>
        <v>3-yr rolling avg</v>
      </c>
      <c r="J48" s="517"/>
      <c r="K48" s="269"/>
      <c r="L48" s="269"/>
      <c r="M48" s="270" t="s">
        <v>35</v>
      </c>
      <c r="N48" s="245">
        <f>Step2A_Scenario1!N48</f>
        <v>0</v>
      </c>
      <c r="O48" s="245">
        <f>Step2A_Scenario1!O48</f>
        <v>0</v>
      </c>
      <c r="P48" s="245">
        <f>Step2A_Scenario1!P48</f>
        <v>0</v>
      </c>
      <c r="Q48" s="247">
        <f t="shared" ref="Q48:R50" si="3">P48</f>
        <v>0</v>
      </c>
      <c r="R48" s="248">
        <f t="shared" si="3"/>
        <v>0</v>
      </c>
      <c r="S48" s="65"/>
      <c r="T48" s="5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spans="1:32" ht="13.5" thickBot="1" x14ac:dyDescent="0.25">
      <c r="A49" s="34"/>
      <c r="C49" s="66"/>
      <c r="D49" s="66"/>
      <c r="E49" s="228" t="s">
        <v>57</v>
      </c>
      <c r="F49" s="249"/>
      <c r="G49" s="249"/>
      <c r="H49" s="249"/>
      <c r="I49" s="249"/>
      <c r="J49" s="249"/>
      <c r="K49" s="249"/>
      <c r="L49" s="249"/>
      <c r="M49" s="270" t="s">
        <v>35</v>
      </c>
      <c r="N49" s="245">
        <f>Step2A_Scenario1!N49</f>
        <v>0</v>
      </c>
      <c r="O49" s="245">
        <f>Step2A_Scenario1!O49</f>
        <v>0</v>
      </c>
      <c r="P49" s="245">
        <f>Step2A_Scenario1!P49</f>
        <v>0</v>
      </c>
      <c r="Q49" s="247">
        <f t="shared" si="3"/>
        <v>0</v>
      </c>
      <c r="R49" s="248">
        <f t="shared" si="3"/>
        <v>0</v>
      </c>
      <c r="S49" s="65"/>
      <c r="T49" s="5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spans="1:32" x14ac:dyDescent="0.2">
      <c r="A50" s="34"/>
      <c r="C50" s="66"/>
      <c r="D50" s="66"/>
      <c r="E50" s="228" t="s">
        <v>114</v>
      </c>
      <c r="F50" s="249"/>
      <c r="G50" s="249"/>
      <c r="H50" s="249"/>
      <c r="I50" s="516" t="str">
        <f>Step2A_Scenario1!I50</f>
        <v>3-yr rolling avg</v>
      </c>
      <c r="J50" s="517"/>
      <c r="K50" s="269"/>
      <c r="L50" s="269"/>
      <c r="M50" s="271" t="s">
        <v>35</v>
      </c>
      <c r="N50" s="272">
        <f>Step2A_Scenario1!N50</f>
        <v>0</v>
      </c>
      <c r="O50" s="272">
        <f>Step2A_Scenario1!O50</f>
        <v>0</v>
      </c>
      <c r="P50" s="272">
        <f>Step2A_Scenario1!P50</f>
        <v>0</v>
      </c>
      <c r="Q50" s="273">
        <f t="shared" si="3"/>
        <v>0</v>
      </c>
      <c r="R50" s="274">
        <f t="shared" si="3"/>
        <v>0</v>
      </c>
      <c r="S50" s="65"/>
      <c r="T50" s="5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spans="1:32" ht="8.25" customHeight="1" x14ac:dyDescent="0.2">
      <c r="A51" s="34"/>
      <c r="C51" s="66"/>
      <c r="D51" s="275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65"/>
      <c r="S51" s="65"/>
      <c r="T51" s="5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  <row r="52" spans="1:32" ht="13.5" thickBot="1" x14ac:dyDescent="0.25">
      <c r="A52" s="34"/>
      <c r="C52" s="66"/>
      <c r="D52" s="66"/>
      <c r="E52" s="228" t="s">
        <v>38</v>
      </c>
      <c r="F52" s="249"/>
      <c r="G52" s="249"/>
      <c r="H52" s="249"/>
      <c r="I52" s="249"/>
      <c r="J52" s="249"/>
      <c r="K52" s="276"/>
      <c r="L52" s="276"/>
      <c r="M52" s="277">
        <f>Step1_Historical!L28</f>
        <v>0</v>
      </c>
      <c r="N52" s="278">
        <f>M60</f>
        <v>0</v>
      </c>
      <c r="O52" s="278">
        <f>N60</f>
        <v>0</v>
      </c>
      <c r="P52" s="279">
        <f>O60</f>
        <v>0</v>
      </c>
      <c r="Q52" s="279">
        <f>P60</f>
        <v>0</v>
      </c>
      <c r="R52" s="280">
        <f>Q60</f>
        <v>0</v>
      </c>
      <c r="S52" s="65"/>
      <c r="T52" s="5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</row>
    <row r="53" spans="1:32" ht="13.5" hidden="1" outlineLevel="1" thickBot="1" x14ac:dyDescent="0.25">
      <c r="A53" s="34"/>
      <c r="C53" s="66"/>
      <c r="D53" s="66"/>
      <c r="E53" s="281" t="s">
        <v>151</v>
      </c>
      <c r="F53" s="249"/>
      <c r="G53" s="249"/>
      <c r="H53" s="249"/>
      <c r="I53" s="249"/>
      <c r="J53" s="249"/>
      <c r="K53" s="276"/>
      <c r="L53" s="276"/>
      <c r="M53" s="270" t="s">
        <v>35</v>
      </c>
      <c r="N53" s="282">
        <f>N48*(IF($I48=$D$512,N$512,IF($I48=$D$513,N$513,IF($I48=$D$514,N$514,IF($I48=$D$515,N$515,IF($I48=$D$516,N$516,"NA"))))))</f>
        <v>0</v>
      </c>
      <c r="O53" s="282">
        <f>O48*(IF($I48=$D$512,O$512,IF($I48=$D$513,O$513,IF($I48=$D$514,O$514,IF($I48=$D$515,O$515,IF($I48=$D$516,O$516,"NA"))))))</f>
        <v>0</v>
      </c>
      <c r="P53" s="282">
        <f>P48*(IF($I48=$D$512,P$512,IF($I48=$D$513,P$513,IF($I48=$D$514,P$514,IF($I48=$D$515,P$515,IF($I48=$D$516,P$516,"NA"))))))</f>
        <v>0</v>
      </c>
      <c r="Q53" s="282">
        <f>Q48*(IF($I48=$D$512,Q$512,IF($I48=$D$513,Q$513,IF($I48=$D$514,Q$514,IF($I48=$D$515,Q$515,IF($I48=$D$516,Q$516,"NA"))))))</f>
        <v>0</v>
      </c>
      <c r="R53" s="284">
        <f>R48*(IF($I48=$D$512,R$512,IF($I48=$D$513,R$513,IF($I48=$D$514,R$514,IF($I48=$D$515,R$515,IF($I48=$D$516,R$516,"NA"))))))</f>
        <v>0</v>
      </c>
      <c r="S53" s="65"/>
      <c r="T53" s="5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</row>
    <row r="54" spans="1:32" ht="13.5" hidden="1" outlineLevel="1" thickBot="1" x14ac:dyDescent="0.25">
      <c r="A54" s="34"/>
      <c r="C54" s="66"/>
      <c r="D54" s="66"/>
      <c r="E54" s="281" t="s">
        <v>152</v>
      </c>
      <c r="F54" s="249"/>
      <c r="G54" s="249"/>
      <c r="H54" s="249"/>
      <c r="I54" s="249"/>
      <c r="J54" s="249"/>
      <c r="K54" s="285"/>
      <c r="L54" s="285"/>
      <c r="M54" s="270" t="s">
        <v>35</v>
      </c>
      <c r="N54" s="282">
        <f>N49*N52</f>
        <v>0</v>
      </c>
      <c r="O54" s="282">
        <f>O49*O52</f>
        <v>0</v>
      </c>
      <c r="P54" s="282">
        <f>P49*P52</f>
        <v>0</v>
      </c>
      <c r="Q54" s="282">
        <f>Q49*Q52</f>
        <v>0</v>
      </c>
      <c r="R54" s="284">
        <f>R49*R52</f>
        <v>0</v>
      </c>
      <c r="S54" s="65"/>
      <c r="T54" s="5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spans="1:32" ht="13.5" hidden="1" outlineLevel="1" thickBot="1" x14ac:dyDescent="0.25">
      <c r="A55" s="34"/>
      <c r="C55" s="66"/>
      <c r="D55" s="66"/>
      <c r="E55" s="281" t="s">
        <v>153</v>
      </c>
      <c r="F55" s="249"/>
      <c r="G55" s="249"/>
      <c r="H55" s="249"/>
      <c r="I55" s="249"/>
      <c r="J55" s="249"/>
      <c r="K55" s="276"/>
      <c r="L55" s="276"/>
      <c r="M55" s="286" t="s">
        <v>35</v>
      </c>
      <c r="N55" s="282">
        <f>N50*(IF($I50=$D$512,N$512,IF($I50=$D$513,N$513,IF($I50=$D$514,N$514,IF($I50=$D$515,N$515,IF($I50=$D$516,N$516,"NA"))))))</f>
        <v>0</v>
      </c>
      <c r="O55" s="282">
        <f>O50*(IF($I50=$D$512,O$512,IF($I50=$D$513,O$513,IF($I50=$D$514,O$514,IF($I50=$D$515,O$515,IF($I50=$D$516,O$516,"NA"))))))</f>
        <v>0</v>
      </c>
      <c r="P55" s="283">
        <f>P50*(IF($I50=$D$512,P$512,IF($I50=$D$513,P$513,IF($I50=$D$514,P$514,IF($I50=$D$515,P$515,IF($I50=$D$516,P$516,"NA"))))))</f>
        <v>0</v>
      </c>
      <c r="Q55" s="283">
        <f>Q50*(IF($I50=$D$512,Q$512,IF($I50=$D$513,Q$513,IF($I50=$D$514,Q$514,IF($I50=$D$515,Q$515,IF($I50=$D$516,Q$516,"NA"))))))</f>
        <v>0</v>
      </c>
      <c r="R55" s="284">
        <f>R50*(IF($I50=$D$512,R$512,IF($I50=$D$513,R$513,IF($I50=$D$514,R$514,IF($I50=$D$515,R$515,IF($I50=$D$516,R$516,"NA"))))))</f>
        <v>0</v>
      </c>
      <c r="S55" s="65"/>
      <c r="T55" s="5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</row>
    <row r="56" spans="1:32" ht="13.5" hidden="1" outlineLevel="2" thickBot="1" x14ac:dyDescent="0.25">
      <c r="A56" s="34"/>
      <c r="C56" s="66"/>
      <c r="D56" s="66"/>
      <c r="E56" s="364" t="s">
        <v>154</v>
      </c>
      <c r="F56" s="249"/>
      <c r="G56" s="249"/>
      <c r="H56" s="249"/>
      <c r="I56" s="249"/>
      <c r="J56" s="249"/>
      <c r="K56" s="276"/>
      <c r="L56" s="276"/>
      <c r="M56" s="286" t="s">
        <v>35</v>
      </c>
      <c r="N56" s="282">
        <f>N52*N$26*(1-$K$28)</f>
        <v>0</v>
      </c>
      <c r="O56" s="282">
        <f>O52*O$26*(1-$K$28)</f>
        <v>0</v>
      </c>
      <c r="P56" s="282">
        <f>P52*P$26*(1-$K$28)</f>
        <v>0</v>
      </c>
      <c r="Q56" s="282">
        <f>Q52*Q$26*(1-$K$28)</f>
        <v>0</v>
      </c>
      <c r="R56" s="284">
        <f>R52*R$26*(1-$K$28)</f>
        <v>0</v>
      </c>
      <c r="S56" s="65"/>
      <c r="T56" s="5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spans="1:32" ht="13.5" hidden="1" outlineLevel="2" thickBot="1" x14ac:dyDescent="0.25">
      <c r="A57" s="34"/>
      <c r="C57" s="66"/>
      <c r="D57" s="66"/>
      <c r="E57" s="364" t="s">
        <v>155</v>
      </c>
      <c r="F57" s="249"/>
      <c r="G57" s="249"/>
      <c r="H57" s="249"/>
      <c r="I57" s="249"/>
      <c r="J57" s="249"/>
      <c r="K57" s="276"/>
      <c r="L57" s="276"/>
      <c r="M57" s="286" t="s">
        <v>35</v>
      </c>
      <c r="N57" s="282">
        <f>N$27*(IF($K$27=$D$512,N$512,IF($K$27=$D$513,N$513,IF($K$27=$D$514,N$514,IF($K$27=$D$515,N$515,IF($K$27=$D$516,N$516,"NA"))))))</f>
        <v>0</v>
      </c>
      <c r="O57" s="282">
        <f>O$27*(IF($K$27=$D$512,O$512,IF($K$27=$D$513,O$513,IF($K$27=$D$514,O$514,IF($K$27=$D$515,O$515,IF($K$27=$D$516,O$516,"NA"))))))</f>
        <v>0</v>
      </c>
      <c r="P57" s="283">
        <f>P$27*(IF($K$27=$D$512,P$512,IF($K$27=$D$513,P$513,IF($K$27=$D$514,P$514,IF($K$27=$D$515,P$515,IF($K$27=$D$516,P$516,"NA"))))))</f>
        <v>0</v>
      </c>
      <c r="Q57" s="283">
        <f>Q$27*(IF($K$27=$D$512,Q$512,IF($K$27=$D$513,Q$513,IF($K$27=$D$514,Q$514,IF($K$27=$D$515,Q$515,IF($K$27=$D$516,Q$516,"NA"))))))</f>
        <v>0</v>
      </c>
      <c r="R57" s="284">
        <f>R$27*(IF($K$27=$D$512,R$512,IF($K$27=$D$513,R$513,IF($K$27=$D$514,R$514,IF($K$27=$D$515,R$515,IF($K$27=$D$516,R$516,"NA"))))))</f>
        <v>0</v>
      </c>
      <c r="S57" s="65"/>
      <c r="T57" s="5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spans="1:32" ht="13.5" hidden="1" outlineLevel="2" thickBot="1" x14ac:dyDescent="0.25">
      <c r="A58" s="34"/>
      <c r="C58" s="66"/>
      <c r="D58" s="66"/>
      <c r="E58" s="364" t="s">
        <v>156</v>
      </c>
      <c r="F58" s="249"/>
      <c r="G58" s="249"/>
      <c r="H58" s="249"/>
      <c r="I58" s="249"/>
      <c r="J58" s="249"/>
      <c r="K58" s="276"/>
      <c r="L58" s="276"/>
      <c r="M58" s="286" t="s">
        <v>35</v>
      </c>
      <c r="N58" s="282">
        <f>IF($H$28=$G$479,N52*$K$28*N$28,0)</f>
        <v>0</v>
      </c>
      <c r="O58" s="282">
        <f>IF($H$28=$G$479,O52*$K$28*O$28,0)</f>
        <v>0</v>
      </c>
      <c r="P58" s="283">
        <f>IF($H$28=$G$479,P52*$K$28*P$28,0)</f>
        <v>0</v>
      </c>
      <c r="Q58" s="283">
        <f>IF($H$28=$G$479,Q52*$K$28*Q$28,0)</f>
        <v>0</v>
      </c>
      <c r="R58" s="284">
        <f>IF($H$28=$G$479,R52*$K$28*R$28,0)</f>
        <v>0</v>
      </c>
      <c r="S58" s="65"/>
      <c r="T58" s="5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</row>
    <row r="59" spans="1:32" ht="13.5" hidden="1" outlineLevel="1" thickBot="1" x14ac:dyDescent="0.25">
      <c r="A59" s="34"/>
      <c r="C59" s="66"/>
      <c r="D59" s="66"/>
      <c r="E59" s="281" t="s">
        <v>157</v>
      </c>
      <c r="F59" s="249"/>
      <c r="G59" s="249"/>
      <c r="H59" s="249"/>
      <c r="I59" s="249"/>
      <c r="J59" s="249"/>
      <c r="K59" s="276"/>
      <c r="L59" s="276"/>
      <c r="M59" s="286" t="s">
        <v>35</v>
      </c>
      <c r="N59" s="282">
        <f>N56-N57+N58</f>
        <v>0</v>
      </c>
      <c r="O59" s="282">
        <f>O56-O57+O58</f>
        <v>0</v>
      </c>
      <c r="P59" s="282">
        <f>P56-P57+P58</f>
        <v>0</v>
      </c>
      <c r="Q59" s="282">
        <f>Q56-Q57+Q58</f>
        <v>0</v>
      </c>
      <c r="R59" s="284">
        <f>R56-R57+R58</f>
        <v>0</v>
      </c>
      <c r="S59" s="65"/>
      <c r="T59" s="5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spans="1:32" ht="13.5" collapsed="1" thickBot="1" x14ac:dyDescent="0.25">
      <c r="A60" s="34"/>
      <c r="C60" s="66"/>
      <c r="D60" s="67"/>
      <c r="E60" s="256" t="s">
        <v>37</v>
      </c>
      <c r="F60" s="236"/>
      <c r="G60" s="236"/>
      <c r="H60" s="236"/>
      <c r="I60" s="236"/>
      <c r="J60" s="236"/>
      <c r="K60" s="287"/>
      <c r="L60" s="287"/>
      <c r="M60" s="288">
        <f>Step1_Historical!M28</f>
        <v>0</v>
      </c>
      <c r="N60" s="289">
        <f>N52-N53+N54-N55+N59</f>
        <v>0</v>
      </c>
      <c r="O60" s="289">
        <f>O52-O53+O54-O55+O59</f>
        <v>0</v>
      </c>
      <c r="P60" s="289">
        <f>P52-P53+P54-P55+P59</f>
        <v>0</v>
      </c>
      <c r="Q60" s="289">
        <f>Q52-Q53+Q54-Q55+Q59</f>
        <v>0</v>
      </c>
      <c r="R60" s="291">
        <f>R52-R53+R54-R55+R59</f>
        <v>0</v>
      </c>
      <c r="S60" s="65"/>
      <c r="T60" s="5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</row>
    <row r="61" spans="1:32" ht="13.5" thickBot="1" x14ac:dyDescent="0.25">
      <c r="A61" s="34"/>
      <c r="C61" s="66"/>
      <c r="D61" s="249"/>
      <c r="E61" s="228"/>
      <c r="F61" s="249"/>
      <c r="G61" s="249"/>
      <c r="H61" s="249"/>
      <c r="I61" s="249"/>
      <c r="J61" s="249"/>
      <c r="K61" s="276"/>
      <c r="L61" s="276"/>
      <c r="M61" s="296"/>
      <c r="N61" s="296"/>
      <c r="O61" s="296"/>
      <c r="P61" s="296"/>
      <c r="Q61" s="296"/>
      <c r="R61" s="296"/>
      <c r="S61" s="65"/>
      <c r="T61" s="5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</row>
    <row r="62" spans="1:32" ht="15" x14ac:dyDescent="0.2">
      <c r="A62" s="34"/>
      <c r="C62" s="66"/>
      <c r="D62" s="267" t="str">
        <f>"DAF: "&amp;Step1_Historical!E29</f>
        <v>DAF: DAF Category 3</v>
      </c>
      <c r="E62" s="239"/>
      <c r="F62" s="239"/>
      <c r="G62" s="239"/>
      <c r="H62" s="239"/>
      <c r="I62" s="239"/>
      <c r="J62" s="239"/>
      <c r="K62" s="268"/>
      <c r="L62" s="268"/>
      <c r="M62" s="241" t="str">
        <f t="shared" ref="M62:R62" si="4">M46</f>
        <v>Dec 31, 2013</v>
      </c>
      <c r="N62" s="241" t="str">
        <f t="shared" si="4"/>
        <v>Dec 31, 2014</v>
      </c>
      <c r="O62" s="241" t="str">
        <f t="shared" si="4"/>
        <v>Dec 31, 2015</v>
      </c>
      <c r="P62" s="241" t="str">
        <f t="shared" si="4"/>
        <v>Dec 31, 2016</v>
      </c>
      <c r="Q62" s="241" t="str">
        <f t="shared" si="4"/>
        <v>Dec 31, 2017</v>
      </c>
      <c r="R62" s="242" t="str">
        <f t="shared" si="4"/>
        <v>Dec 31, 2018</v>
      </c>
      <c r="S62" s="65"/>
      <c r="T62" s="5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</row>
    <row r="63" spans="1:32" ht="5.25" customHeight="1" x14ac:dyDescent="0.2">
      <c r="A63" s="34"/>
      <c r="C63" s="66"/>
      <c r="D63" s="66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65"/>
      <c r="S63" s="65"/>
      <c r="T63" s="5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</row>
    <row r="64" spans="1:32" ht="13.5" thickBot="1" x14ac:dyDescent="0.25">
      <c r="A64" s="34"/>
      <c r="C64" s="66"/>
      <c r="D64" s="66"/>
      <c r="E64" s="228" t="s">
        <v>56</v>
      </c>
      <c r="F64" s="249"/>
      <c r="G64" s="249"/>
      <c r="H64" s="249"/>
      <c r="I64" s="516" t="str">
        <f>Step2A_Scenario1!I64</f>
        <v>3-yr rolling avg</v>
      </c>
      <c r="J64" s="517"/>
      <c r="K64" s="269"/>
      <c r="L64" s="269"/>
      <c r="M64" s="270" t="s">
        <v>35</v>
      </c>
      <c r="N64" s="245">
        <f>Step2A_Scenario1!N64</f>
        <v>0</v>
      </c>
      <c r="O64" s="245">
        <f>Step2A_Scenario1!O64</f>
        <v>0</v>
      </c>
      <c r="P64" s="245">
        <f>Step2A_Scenario1!P64</f>
        <v>0</v>
      </c>
      <c r="Q64" s="247">
        <f t="shared" ref="Q64:R66" si="5">P64</f>
        <v>0</v>
      </c>
      <c r="R64" s="248">
        <f t="shared" si="5"/>
        <v>0</v>
      </c>
      <c r="S64" s="65"/>
      <c r="T64" s="5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</row>
    <row r="65" spans="1:32" ht="13.5" thickBot="1" x14ac:dyDescent="0.25">
      <c r="A65" s="34"/>
      <c r="C65" s="66"/>
      <c r="D65" s="66"/>
      <c r="E65" s="228" t="s">
        <v>57</v>
      </c>
      <c r="F65" s="249"/>
      <c r="G65" s="249"/>
      <c r="H65" s="249"/>
      <c r="I65" s="249"/>
      <c r="J65" s="249"/>
      <c r="K65" s="249"/>
      <c r="L65" s="249"/>
      <c r="M65" s="270" t="s">
        <v>35</v>
      </c>
      <c r="N65" s="245">
        <f>Step2A_Scenario1!N65</f>
        <v>0</v>
      </c>
      <c r="O65" s="245">
        <f>Step2A_Scenario1!O65</f>
        <v>0</v>
      </c>
      <c r="P65" s="245">
        <f>Step2A_Scenario1!P65</f>
        <v>0</v>
      </c>
      <c r="Q65" s="247">
        <f t="shared" si="5"/>
        <v>0</v>
      </c>
      <c r="R65" s="248">
        <f t="shared" si="5"/>
        <v>0</v>
      </c>
      <c r="S65" s="65"/>
      <c r="T65" s="5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</row>
    <row r="66" spans="1:32" x14ac:dyDescent="0.2">
      <c r="A66" s="34"/>
      <c r="C66" s="66"/>
      <c r="D66" s="66"/>
      <c r="E66" s="228" t="s">
        <v>114</v>
      </c>
      <c r="F66" s="249"/>
      <c r="G66" s="249"/>
      <c r="H66" s="249"/>
      <c r="I66" s="516" t="str">
        <f>Step2A_Scenario1!I66</f>
        <v>3-yr rolling avg</v>
      </c>
      <c r="J66" s="517"/>
      <c r="K66" s="269"/>
      <c r="L66" s="269"/>
      <c r="M66" s="271" t="s">
        <v>35</v>
      </c>
      <c r="N66" s="272">
        <f>Step2A_Scenario1!N66</f>
        <v>0</v>
      </c>
      <c r="O66" s="272">
        <f>Step2A_Scenario1!O66</f>
        <v>0</v>
      </c>
      <c r="P66" s="272">
        <f>Step2A_Scenario1!P66</f>
        <v>0</v>
      </c>
      <c r="Q66" s="273">
        <f t="shared" si="5"/>
        <v>0</v>
      </c>
      <c r="R66" s="274">
        <f t="shared" si="5"/>
        <v>0</v>
      </c>
      <c r="S66" s="65"/>
      <c r="T66" s="5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</row>
    <row r="67" spans="1:32" ht="8.25" customHeight="1" x14ac:dyDescent="0.2">
      <c r="A67" s="34"/>
      <c r="C67" s="66"/>
      <c r="D67" s="275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65"/>
      <c r="S67" s="65"/>
      <c r="T67" s="5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</row>
    <row r="68" spans="1:32" ht="13.5" thickBot="1" x14ac:dyDescent="0.25">
      <c r="A68" s="34"/>
      <c r="C68" s="66"/>
      <c r="D68" s="66"/>
      <c r="E68" s="228" t="s">
        <v>38</v>
      </c>
      <c r="F68" s="249"/>
      <c r="G68" s="249"/>
      <c r="H68" s="249"/>
      <c r="I68" s="249"/>
      <c r="J68" s="249"/>
      <c r="K68" s="276"/>
      <c r="L68" s="276"/>
      <c r="M68" s="277">
        <f>Step1_Historical!L29</f>
        <v>0</v>
      </c>
      <c r="N68" s="278">
        <f>M76</f>
        <v>0</v>
      </c>
      <c r="O68" s="278">
        <f>N76</f>
        <v>0</v>
      </c>
      <c r="P68" s="279">
        <f>O76</f>
        <v>0</v>
      </c>
      <c r="Q68" s="279">
        <f>P76</f>
        <v>0</v>
      </c>
      <c r="R68" s="280">
        <f>Q76</f>
        <v>0</v>
      </c>
      <c r="S68" s="65"/>
      <c r="T68" s="5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</row>
    <row r="69" spans="1:32" ht="13.5" hidden="1" outlineLevel="1" thickBot="1" x14ac:dyDescent="0.25">
      <c r="A69" s="34"/>
      <c r="C69" s="66"/>
      <c r="D69" s="66"/>
      <c r="E69" s="281" t="s">
        <v>151</v>
      </c>
      <c r="F69" s="249"/>
      <c r="G69" s="249"/>
      <c r="H69" s="249"/>
      <c r="I69" s="249"/>
      <c r="J69" s="249"/>
      <c r="K69" s="276"/>
      <c r="L69" s="276"/>
      <c r="M69" s="270" t="s">
        <v>35</v>
      </c>
      <c r="N69" s="282">
        <f>N64*(IF($I64=$D$522,N$522,IF($I64=$D$523,N$523,IF($I64=$D$524,N$524,IF($I64=$D$525,N$525,IF($I64=$D$526,N$526,"NA"))))))</f>
        <v>0</v>
      </c>
      <c r="O69" s="282">
        <f>O64*(IF($I64=$D$522,O$522,IF($I64=$D$523,O$523,IF($I64=$D$524,O$524,IF($I64=$D$525,O$525,IF($I64=$D$526,O$526,"NA"))))))</f>
        <v>0</v>
      </c>
      <c r="P69" s="283">
        <f>P64*(IF($I64=$D$522,P$522,IF($I64=$D$523,P$523,IF($I64=$D$524,P$524,IF($I64=$D$525,P$525,IF($I64=$D$526,P$526,"NA"))))))</f>
        <v>0</v>
      </c>
      <c r="Q69" s="283">
        <f>Q64*(IF($I64=$D$522,Q$522,IF($I64=$D$523,Q$523,IF($I64=$D$524,Q$524,IF($I64=$D$525,Q$525,IF($I64=$D$526,Q$526,"NA"))))))</f>
        <v>0</v>
      </c>
      <c r="R69" s="284">
        <f>R64*(IF($I64=$D$522,R$522,IF($I64=$D$523,R$523,IF($I64=$D$524,R$524,IF($I64=$D$525,R$525,IF($I64=$D$526,R$526,"NA"))))))</f>
        <v>0</v>
      </c>
      <c r="S69" s="65"/>
      <c r="T69" s="5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</row>
    <row r="70" spans="1:32" ht="13.5" hidden="1" outlineLevel="1" thickBot="1" x14ac:dyDescent="0.25">
      <c r="A70" s="34"/>
      <c r="C70" s="66"/>
      <c r="D70" s="66"/>
      <c r="E70" s="281" t="s">
        <v>152</v>
      </c>
      <c r="F70" s="249"/>
      <c r="G70" s="249"/>
      <c r="H70" s="249"/>
      <c r="I70" s="249"/>
      <c r="J70" s="249"/>
      <c r="K70" s="285"/>
      <c r="L70" s="285"/>
      <c r="M70" s="270" t="s">
        <v>35</v>
      </c>
      <c r="N70" s="282">
        <f>N65*N68</f>
        <v>0</v>
      </c>
      <c r="O70" s="282">
        <f>O65*O68</f>
        <v>0</v>
      </c>
      <c r="P70" s="282">
        <f>P65*P68</f>
        <v>0</v>
      </c>
      <c r="Q70" s="282">
        <f>Q65*Q68</f>
        <v>0</v>
      </c>
      <c r="R70" s="284">
        <f>R65*R68</f>
        <v>0</v>
      </c>
      <c r="S70" s="65"/>
      <c r="T70" s="5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</row>
    <row r="71" spans="1:32" ht="13.5" hidden="1" outlineLevel="1" thickBot="1" x14ac:dyDescent="0.25">
      <c r="A71" s="34"/>
      <c r="C71" s="66"/>
      <c r="D71" s="66"/>
      <c r="E71" s="281" t="s">
        <v>153</v>
      </c>
      <c r="F71" s="249"/>
      <c r="G71" s="249"/>
      <c r="H71" s="249"/>
      <c r="I71" s="249"/>
      <c r="J71" s="249"/>
      <c r="K71" s="276"/>
      <c r="L71" s="276"/>
      <c r="M71" s="286" t="s">
        <v>35</v>
      </c>
      <c r="N71" s="282">
        <f>N66*(IF($I66=$D$522,N$522,IF($I66=$D$523,N$523,IF($I66=$D$524,N$524,IF($I66=$D$525,N$525,IF($I66=$D$526,N$526,"NA"))))))</f>
        <v>0</v>
      </c>
      <c r="O71" s="282">
        <f>O66*(IF($I66=$D$522,O$522,IF($I66=$D$523,O$523,IF($I66=$D$524,O$524,IF($I66=$D$525,O$525,IF($I66=$D$526,O$526,"NA"))))))</f>
        <v>0</v>
      </c>
      <c r="P71" s="283">
        <f>P66*(IF($I66=$D$522,P$522,IF($I66=$D$523,P$523,IF($I66=$D$524,P$524,IF($I66=$D$525,P$525,IF($I66=$D$526,P$526,"NA"))))))</f>
        <v>0</v>
      </c>
      <c r="Q71" s="283">
        <f>Q66*(IF($I66=$D$522,Q$522,IF($I66=$D$523,Q$523,IF($I66=$D$524,Q$524,IF($I66=$D$525,Q$525,IF($I66=$D$526,Q$526,"NA"))))))</f>
        <v>0</v>
      </c>
      <c r="R71" s="284">
        <f>R66*(IF($I66=$D$522,R$522,IF($I66=$D$523,R$523,IF($I66=$D$524,R$524,IF($I66=$D$525,R$525,IF($I66=$D$526,R$526,"NA"))))))</f>
        <v>0</v>
      </c>
      <c r="S71" s="65"/>
      <c r="T71" s="5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</row>
    <row r="72" spans="1:32" ht="13.5" hidden="1" outlineLevel="2" thickBot="1" x14ac:dyDescent="0.25">
      <c r="A72" s="34"/>
      <c r="C72" s="66"/>
      <c r="D72" s="66"/>
      <c r="E72" s="364" t="s">
        <v>154</v>
      </c>
      <c r="F72" s="249"/>
      <c r="G72" s="249"/>
      <c r="H72" s="249"/>
      <c r="I72" s="249"/>
      <c r="J72" s="249"/>
      <c r="K72" s="276"/>
      <c r="L72" s="276"/>
      <c r="M72" s="286" t="s">
        <v>35</v>
      </c>
      <c r="N72" s="282">
        <f>N68*N$26*(1-$K$28)</f>
        <v>0</v>
      </c>
      <c r="O72" s="282">
        <f>O68*O$26*(1-$K$28)</f>
        <v>0</v>
      </c>
      <c r="P72" s="282">
        <f>P68*P$26*(1-$K$28)</f>
        <v>0</v>
      </c>
      <c r="Q72" s="282">
        <f>Q68*Q$26*(1-$K$28)</f>
        <v>0</v>
      </c>
      <c r="R72" s="284">
        <f>R68*R$26*(1-$K$28)</f>
        <v>0</v>
      </c>
      <c r="S72" s="65"/>
      <c r="T72" s="5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</row>
    <row r="73" spans="1:32" ht="13.5" hidden="1" outlineLevel="2" thickBot="1" x14ac:dyDescent="0.25">
      <c r="A73" s="34"/>
      <c r="C73" s="66"/>
      <c r="D73" s="66"/>
      <c r="E73" s="364" t="s">
        <v>155</v>
      </c>
      <c r="F73" s="249"/>
      <c r="G73" s="249"/>
      <c r="H73" s="249"/>
      <c r="I73" s="249"/>
      <c r="J73" s="249"/>
      <c r="K73" s="276"/>
      <c r="L73" s="276"/>
      <c r="M73" s="286" t="s">
        <v>35</v>
      </c>
      <c r="N73" s="282">
        <f>N$27*(IF($K$27=$D$522,N$522,IF($K$27=$D$523,N$523,IF($K$27=$D$524,N$524,IF($K$27=$D$525,N$525,IF($K$27=$D$526,N$526,"NA"))))))</f>
        <v>0</v>
      </c>
      <c r="O73" s="282">
        <f>O$27*(IF($K$27=$D$522,O$522,IF($K$27=$D$523,O$523,IF($K$27=$D$524,O$524,IF($K$27=$D$525,O$525,IF($K$27=$D$526,O$526,"NA"))))))</f>
        <v>0</v>
      </c>
      <c r="P73" s="283">
        <f>P$27*(IF($K$27=$D$522,P$522,IF($K$27=$D$523,P$523,IF($K$27=$D$524,P$524,IF($K$27=$D$525,P$525,IF($K$27=$D$526,P$526,"NA"))))))</f>
        <v>0</v>
      </c>
      <c r="Q73" s="283">
        <f>Q$27*(IF($K$27=$D$522,Q$522,IF($K$27=$D$523,Q$523,IF($K$27=$D$524,Q$524,IF($K$27=$D$525,Q$525,IF($K$27=$D$526,Q$526,"NA"))))))</f>
        <v>0</v>
      </c>
      <c r="R73" s="284">
        <f>R$27*(IF($K$27=$D$522,R$522,IF($K$27=$D$523,R$523,IF($K$27=$D$524,R$524,IF($K$27=$D$525,R$525,IF($K$27=$D$526,R$526,"NA"))))))</f>
        <v>0</v>
      </c>
      <c r="S73" s="65"/>
      <c r="T73" s="5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</row>
    <row r="74" spans="1:32" ht="13.5" hidden="1" outlineLevel="2" thickBot="1" x14ac:dyDescent="0.25">
      <c r="A74" s="34"/>
      <c r="C74" s="66"/>
      <c r="D74" s="66"/>
      <c r="E74" s="364" t="s">
        <v>156</v>
      </c>
      <c r="F74" s="249"/>
      <c r="G74" s="249"/>
      <c r="H74" s="249"/>
      <c r="I74" s="249"/>
      <c r="J74" s="249"/>
      <c r="K74" s="276"/>
      <c r="L74" s="276"/>
      <c r="M74" s="286" t="s">
        <v>35</v>
      </c>
      <c r="N74" s="282">
        <f>IF($H$28=$G$479,N68*$K$28*N$28,0)</f>
        <v>0</v>
      </c>
      <c r="O74" s="282">
        <f>IF($H$28=$G$479,O68*$K$28*O$28,0)</f>
        <v>0</v>
      </c>
      <c r="P74" s="283">
        <f>IF($H$28=$G$479,P68*$K$28*P$28,0)</f>
        <v>0</v>
      </c>
      <c r="Q74" s="283">
        <f>IF($H$28=$G$479,Q68*$K$28*Q$28,0)</f>
        <v>0</v>
      </c>
      <c r="R74" s="284">
        <f>IF($H$28=$G$479,R68*$K$28*R$28,0)</f>
        <v>0</v>
      </c>
      <c r="S74" s="65"/>
      <c r="T74" s="5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</row>
    <row r="75" spans="1:32" ht="13.5" hidden="1" outlineLevel="1" thickBot="1" x14ac:dyDescent="0.25">
      <c r="A75" s="34"/>
      <c r="C75" s="66"/>
      <c r="D75" s="66"/>
      <c r="E75" s="281" t="s">
        <v>157</v>
      </c>
      <c r="F75" s="249"/>
      <c r="G75" s="249"/>
      <c r="H75" s="249"/>
      <c r="I75" s="249"/>
      <c r="J75" s="249"/>
      <c r="K75" s="276"/>
      <c r="L75" s="276"/>
      <c r="M75" s="286" t="s">
        <v>35</v>
      </c>
      <c r="N75" s="282">
        <f>N72-N73+N74</f>
        <v>0</v>
      </c>
      <c r="O75" s="282">
        <f>O72-O73+O74</f>
        <v>0</v>
      </c>
      <c r="P75" s="282">
        <f>P72-P73+P74</f>
        <v>0</v>
      </c>
      <c r="Q75" s="282">
        <f>Q72-Q73+Q74</f>
        <v>0</v>
      </c>
      <c r="R75" s="284">
        <f>R72-R73+R74</f>
        <v>0</v>
      </c>
      <c r="S75" s="65"/>
      <c r="T75" s="5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</row>
    <row r="76" spans="1:32" ht="13.5" collapsed="1" thickBot="1" x14ac:dyDescent="0.25">
      <c r="A76" s="34"/>
      <c r="C76" s="66"/>
      <c r="D76" s="67"/>
      <c r="E76" s="256" t="s">
        <v>37</v>
      </c>
      <c r="F76" s="236"/>
      <c r="G76" s="236"/>
      <c r="H76" s="236"/>
      <c r="I76" s="236"/>
      <c r="J76" s="236"/>
      <c r="K76" s="287"/>
      <c r="L76" s="287"/>
      <c r="M76" s="288">
        <f>Step1_Historical!M29</f>
        <v>0</v>
      </c>
      <c r="N76" s="289">
        <f>N68-N69+N70-N71+N75</f>
        <v>0</v>
      </c>
      <c r="O76" s="289">
        <f>O68-O69+O70-O71+O75</f>
        <v>0</v>
      </c>
      <c r="P76" s="289">
        <f>P68-P69+P70-P71+P75</f>
        <v>0</v>
      </c>
      <c r="Q76" s="289">
        <f>Q68-Q69+Q70-Q71+Q75</f>
        <v>0</v>
      </c>
      <c r="R76" s="291">
        <f>R68-R69+R70-R71+R75</f>
        <v>0</v>
      </c>
      <c r="S76" s="65"/>
      <c r="T76" s="5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</row>
    <row r="77" spans="1:32" ht="13.5" thickBot="1" x14ac:dyDescent="0.25">
      <c r="A77" s="34"/>
      <c r="C77" s="66"/>
      <c r="D77" s="249"/>
      <c r="E77" s="228"/>
      <c r="F77" s="249"/>
      <c r="G77" s="249"/>
      <c r="H77" s="249"/>
      <c r="I77" s="249"/>
      <c r="J77" s="249"/>
      <c r="K77" s="276"/>
      <c r="L77" s="276"/>
      <c r="M77" s="296"/>
      <c r="N77" s="296"/>
      <c r="O77" s="296"/>
      <c r="P77" s="296"/>
      <c r="Q77" s="296"/>
      <c r="R77" s="296"/>
      <c r="S77" s="65"/>
      <c r="T77" s="5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</row>
    <row r="78" spans="1:32" ht="15" x14ac:dyDescent="0.2">
      <c r="A78" s="34"/>
      <c r="C78" s="66"/>
      <c r="D78" s="267" t="str">
        <f>Step1_Historical!D31</f>
        <v>Scholarship</v>
      </c>
      <c r="E78" s="239"/>
      <c r="F78" s="239"/>
      <c r="G78" s="239"/>
      <c r="H78" s="239"/>
      <c r="I78" s="239"/>
      <c r="J78" s="239"/>
      <c r="K78" s="268"/>
      <c r="L78" s="268"/>
      <c r="M78" s="241" t="str">
        <f t="shared" ref="M78:R78" si="6">M62</f>
        <v>Dec 31, 2013</v>
      </c>
      <c r="N78" s="241" t="str">
        <f t="shared" si="6"/>
        <v>Dec 31, 2014</v>
      </c>
      <c r="O78" s="241" t="str">
        <f t="shared" si="6"/>
        <v>Dec 31, 2015</v>
      </c>
      <c r="P78" s="241" t="str">
        <f t="shared" si="6"/>
        <v>Dec 31, 2016</v>
      </c>
      <c r="Q78" s="241" t="str">
        <f t="shared" si="6"/>
        <v>Dec 31, 2017</v>
      </c>
      <c r="R78" s="242" t="str">
        <f t="shared" si="6"/>
        <v>Dec 31, 2018</v>
      </c>
      <c r="S78" s="65"/>
      <c r="T78" s="5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</row>
    <row r="79" spans="1:32" ht="5.25" customHeight="1" x14ac:dyDescent="0.2">
      <c r="A79" s="34"/>
      <c r="C79" s="66"/>
      <c r="D79" s="66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65"/>
      <c r="S79" s="65"/>
      <c r="T79" s="5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</row>
    <row r="80" spans="1:32" ht="13.5" thickBot="1" x14ac:dyDescent="0.25">
      <c r="A80" s="34"/>
      <c r="C80" s="66"/>
      <c r="D80" s="66"/>
      <c r="E80" s="228" t="s">
        <v>56</v>
      </c>
      <c r="F80" s="249"/>
      <c r="G80" s="249"/>
      <c r="H80" s="249"/>
      <c r="I80" s="516" t="str">
        <f>Step2A_Scenario1!I80</f>
        <v>3-yr rolling avg</v>
      </c>
      <c r="J80" s="517"/>
      <c r="K80" s="269"/>
      <c r="L80" s="269"/>
      <c r="M80" s="270" t="s">
        <v>35</v>
      </c>
      <c r="N80" s="245">
        <f>Step2A_Scenario1!N80</f>
        <v>0</v>
      </c>
      <c r="O80" s="245">
        <f>Step2A_Scenario1!O80</f>
        <v>0</v>
      </c>
      <c r="P80" s="245">
        <f>Step2A_Scenario1!P80</f>
        <v>0</v>
      </c>
      <c r="Q80" s="247">
        <f t="shared" ref="Q80:R82" si="7">P80</f>
        <v>0</v>
      </c>
      <c r="R80" s="248">
        <f t="shared" si="7"/>
        <v>0</v>
      </c>
      <c r="S80" s="65"/>
      <c r="T80" s="5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</row>
    <row r="81" spans="1:32" ht="13.5" thickBot="1" x14ac:dyDescent="0.25">
      <c r="A81" s="34"/>
      <c r="C81" s="66"/>
      <c r="D81" s="66"/>
      <c r="E81" s="228" t="s">
        <v>57</v>
      </c>
      <c r="F81" s="249"/>
      <c r="G81" s="249"/>
      <c r="H81" s="249"/>
      <c r="I81" s="249"/>
      <c r="J81" s="249"/>
      <c r="K81" s="249"/>
      <c r="L81" s="249"/>
      <c r="M81" s="270" t="s">
        <v>35</v>
      </c>
      <c r="N81" s="245">
        <f>Step2A_Scenario1!N81</f>
        <v>0</v>
      </c>
      <c r="O81" s="245">
        <f>Step2A_Scenario1!O81</f>
        <v>0</v>
      </c>
      <c r="P81" s="245">
        <f>Step2A_Scenario1!P81</f>
        <v>0</v>
      </c>
      <c r="Q81" s="247">
        <f t="shared" si="7"/>
        <v>0</v>
      </c>
      <c r="R81" s="248">
        <f t="shared" si="7"/>
        <v>0</v>
      </c>
      <c r="S81" s="65"/>
      <c r="T81" s="5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</row>
    <row r="82" spans="1:32" x14ac:dyDescent="0.2">
      <c r="A82" s="34"/>
      <c r="C82" s="66"/>
      <c r="D82" s="66"/>
      <c r="E82" s="228" t="s">
        <v>114</v>
      </c>
      <c r="F82" s="249"/>
      <c r="G82" s="249"/>
      <c r="H82" s="249"/>
      <c r="I82" s="516" t="str">
        <f>Step2A_Scenario1!I82</f>
        <v>3-yr rolling avg</v>
      </c>
      <c r="J82" s="517"/>
      <c r="K82" s="269"/>
      <c r="L82" s="269"/>
      <c r="M82" s="271" t="s">
        <v>35</v>
      </c>
      <c r="N82" s="272">
        <f>Step2A_Scenario1!N82</f>
        <v>0</v>
      </c>
      <c r="O82" s="272">
        <f>Step2A_Scenario1!O82</f>
        <v>0</v>
      </c>
      <c r="P82" s="272">
        <f>Step2A_Scenario1!P82</f>
        <v>0</v>
      </c>
      <c r="Q82" s="273">
        <f t="shared" si="7"/>
        <v>0</v>
      </c>
      <c r="R82" s="274">
        <f t="shared" si="7"/>
        <v>0</v>
      </c>
      <c r="S82" s="65"/>
      <c r="T82" s="5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</row>
    <row r="83" spans="1:32" ht="8.25" customHeight="1" x14ac:dyDescent="0.2">
      <c r="A83" s="34"/>
      <c r="C83" s="66"/>
      <c r="D83" s="275"/>
      <c r="E83" s="249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65"/>
      <c r="S83" s="65"/>
      <c r="T83" s="5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</row>
    <row r="84" spans="1:32" ht="13.5" thickBot="1" x14ac:dyDescent="0.25">
      <c r="A84" s="34"/>
      <c r="C84" s="66"/>
      <c r="D84" s="66"/>
      <c r="E84" s="228" t="s">
        <v>38</v>
      </c>
      <c r="F84" s="249"/>
      <c r="G84" s="249"/>
      <c r="H84" s="249"/>
      <c r="I84" s="249"/>
      <c r="J84" s="249"/>
      <c r="K84" s="276"/>
      <c r="L84" s="276"/>
      <c r="M84" s="277">
        <f>Step1_Historical!L31</f>
        <v>0</v>
      </c>
      <c r="N84" s="278">
        <f>M92</f>
        <v>0</v>
      </c>
      <c r="O84" s="278">
        <f>N92</f>
        <v>0</v>
      </c>
      <c r="P84" s="279">
        <f>O92</f>
        <v>0</v>
      </c>
      <c r="Q84" s="279">
        <f>P92</f>
        <v>0</v>
      </c>
      <c r="R84" s="280">
        <f>Q92</f>
        <v>0</v>
      </c>
      <c r="S84" s="65"/>
      <c r="T84" s="5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</row>
    <row r="85" spans="1:32" ht="13.5" hidden="1" outlineLevel="1" thickBot="1" x14ac:dyDescent="0.25">
      <c r="A85" s="34"/>
      <c r="C85" s="66"/>
      <c r="D85" s="66"/>
      <c r="E85" s="281" t="s">
        <v>151</v>
      </c>
      <c r="F85" s="249"/>
      <c r="G85" s="249"/>
      <c r="H85" s="249"/>
      <c r="I85" s="249"/>
      <c r="J85" s="249"/>
      <c r="K85" s="276"/>
      <c r="L85" s="276"/>
      <c r="M85" s="270" t="s">
        <v>35</v>
      </c>
      <c r="N85" s="282">
        <f>N80*(IF($I80=$D$532,N$532,IF($I80=$D$533,N$533,IF($I80=$D$534,N$534,IF($I80=$D$535,N$535,IF($I80=$D$536,N$536,"NA"))))))</f>
        <v>0</v>
      </c>
      <c r="O85" s="282">
        <f>O80*(IF($I80=$D$532,O$532,IF($I80=$D$533,O$533,IF($I80=$D$534,O$534,IF($I80=$D$535,O$535,IF($I80=$D$536,O$536,"NA"))))))</f>
        <v>0</v>
      </c>
      <c r="P85" s="283">
        <f>P80*(IF($I80=$D$532,P$532,IF($I80=$D$533,P$533,IF($I80=$D$534,P$534,IF($I80=$D$535,P$535,IF($I80=$D$536,P$536,"NA"))))))</f>
        <v>0</v>
      </c>
      <c r="Q85" s="283">
        <f>Q80*(IF($I80=$D$532,Q$532,IF($I80=$D$533,Q$533,IF($I80=$D$534,Q$534,IF($I80=$D$535,Q$535,IF($I80=$D$536,Q$536,"NA"))))))</f>
        <v>0</v>
      </c>
      <c r="R85" s="284">
        <f>R80*(IF($I80=$D$532,R$532,IF($I80=$D$533,R$533,IF($I80=$D$534,R$534,IF($I80=$D$535,R$535,IF($I80=$D$536,R$536,"NA"))))))</f>
        <v>0</v>
      </c>
      <c r="S85" s="65"/>
      <c r="T85" s="5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</row>
    <row r="86" spans="1:32" ht="13.5" hidden="1" outlineLevel="1" thickBot="1" x14ac:dyDescent="0.25">
      <c r="A86" s="34"/>
      <c r="C86" s="66"/>
      <c r="D86" s="66"/>
      <c r="E86" s="281" t="s">
        <v>152</v>
      </c>
      <c r="F86" s="249"/>
      <c r="G86" s="249"/>
      <c r="H86" s="249"/>
      <c r="I86" s="249"/>
      <c r="J86" s="249"/>
      <c r="K86" s="285"/>
      <c r="L86" s="285"/>
      <c r="M86" s="270" t="s">
        <v>35</v>
      </c>
      <c r="N86" s="282">
        <f>N81*N84</f>
        <v>0</v>
      </c>
      <c r="O86" s="282">
        <f>O81*O84</f>
        <v>0</v>
      </c>
      <c r="P86" s="282">
        <f>P81*P84</f>
        <v>0</v>
      </c>
      <c r="Q86" s="282">
        <f>Q81*Q84</f>
        <v>0</v>
      </c>
      <c r="R86" s="284">
        <f>R81*R84</f>
        <v>0</v>
      </c>
      <c r="S86" s="65"/>
      <c r="T86" s="5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</row>
    <row r="87" spans="1:32" ht="13.5" hidden="1" outlineLevel="1" thickBot="1" x14ac:dyDescent="0.25">
      <c r="A87" s="34"/>
      <c r="C87" s="66"/>
      <c r="D87" s="66"/>
      <c r="E87" s="281" t="s">
        <v>153</v>
      </c>
      <c r="F87" s="249"/>
      <c r="G87" s="249"/>
      <c r="H87" s="249"/>
      <c r="I87" s="249"/>
      <c r="J87" s="249"/>
      <c r="K87" s="276"/>
      <c r="L87" s="276"/>
      <c r="M87" s="286" t="s">
        <v>35</v>
      </c>
      <c r="N87" s="282">
        <f>N82*(IF($I82=$D$532,N$532,IF($I82=$D$533,N$533,IF($I82=$D$534,N$534,IF($I82=$D$535,N$535,IF($I82=$D$536,N$536,"NA"))))))</f>
        <v>0</v>
      </c>
      <c r="O87" s="282">
        <f>O82*(IF($I82=$D$532,O$532,IF($I82=$D$533,O$533,IF($I82=$D$534,O$534,IF($I82=$D$535,O$535,IF($I82=$D$536,O$536,"NA"))))))</f>
        <v>0</v>
      </c>
      <c r="P87" s="283">
        <f>P82*(IF($I82=$D$532,P$532,IF($I82=$D$533,P$533,IF($I82=$D$534,P$534,IF($I82=$D$535,P$535,IF($I82=$D$536,P$536,"NA"))))))</f>
        <v>0</v>
      </c>
      <c r="Q87" s="283">
        <f>Q82*(IF($I82=$D$532,Q$532,IF($I82=$D$533,Q$533,IF($I82=$D$534,Q$534,IF($I82=$D$535,Q$535,IF($I82=$D$536,Q$536,"NA"))))))</f>
        <v>0</v>
      </c>
      <c r="R87" s="284">
        <f>R82*(IF($I82=$D$532,R$532,IF($I82=$D$533,R$533,IF($I82=$D$534,R$534,IF($I82=$D$535,R$535,IF($I82=$D$536,R$536,"NA"))))))</f>
        <v>0</v>
      </c>
      <c r="S87" s="65"/>
      <c r="T87" s="5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</row>
    <row r="88" spans="1:32" ht="13.5" hidden="1" outlineLevel="2" thickBot="1" x14ac:dyDescent="0.25">
      <c r="A88" s="34"/>
      <c r="C88" s="66"/>
      <c r="D88" s="66"/>
      <c r="E88" s="364" t="s">
        <v>154</v>
      </c>
      <c r="F88" s="249"/>
      <c r="G88" s="249"/>
      <c r="H88" s="249"/>
      <c r="I88" s="249"/>
      <c r="J88" s="249"/>
      <c r="K88" s="276"/>
      <c r="L88" s="276"/>
      <c r="M88" s="286" t="s">
        <v>35</v>
      </c>
      <c r="N88" s="282">
        <f>N84*N$26*(1-$K$28)</f>
        <v>0</v>
      </c>
      <c r="O88" s="282">
        <f>O84*O$26*(1-$K$28)</f>
        <v>0</v>
      </c>
      <c r="P88" s="282">
        <f>P84*P$26*(1-$K$28)</f>
        <v>0</v>
      </c>
      <c r="Q88" s="282">
        <f>Q84*Q$26*(1-$K$28)</f>
        <v>0</v>
      </c>
      <c r="R88" s="284">
        <f>R84*R$26*(1-$K$28)</f>
        <v>0</v>
      </c>
      <c r="S88" s="65"/>
      <c r="T88" s="5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</row>
    <row r="89" spans="1:32" ht="13.5" hidden="1" outlineLevel="2" thickBot="1" x14ac:dyDescent="0.25">
      <c r="A89" s="34"/>
      <c r="C89" s="66"/>
      <c r="D89" s="66"/>
      <c r="E89" s="364" t="s">
        <v>155</v>
      </c>
      <c r="F89" s="249"/>
      <c r="G89" s="249"/>
      <c r="H89" s="249"/>
      <c r="I89" s="249"/>
      <c r="J89" s="249"/>
      <c r="K89" s="276"/>
      <c r="L89" s="276"/>
      <c r="M89" s="286" t="s">
        <v>35</v>
      </c>
      <c r="N89" s="282">
        <f>N$27*(IF($K$27=$D$532,N$532,IF($K$27=$D$533,N$533,IF($K$27=$D$534,N$534,IF($K$27=$D$535,N$535,IF($K$27=$D$536,N$536,"NA"))))))</f>
        <v>0</v>
      </c>
      <c r="O89" s="282">
        <f>O$27*(IF($K$27=$D$532,O$532,IF($K$27=$D$533,O$533,IF($K$27=$D$534,O$534,IF($K$27=$D$535,O$535,IF($K$27=$D$536,O$536,"NA"))))))</f>
        <v>0</v>
      </c>
      <c r="P89" s="283">
        <f>P$27*(IF($K$27=$D$532,P$532,IF($K$27=$D$533,P$533,IF($K$27=$D$534,P$534,IF($K$27=$D$535,P$535,IF($K$27=$D$536,P$536,"NA"))))))</f>
        <v>0</v>
      </c>
      <c r="Q89" s="283">
        <f>Q$27*(IF($K$27=$D$532,Q$532,IF($K$27=$D$533,Q$533,IF($K$27=$D$534,Q$534,IF($K$27=$D$535,Q$535,IF($K$27=$D$536,Q$536,"NA"))))))</f>
        <v>0</v>
      </c>
      <c r="R89" s="284">
        <f>R$27*(IF($K$27=$D$532,R$532,IF($K$27=$D$533,R$533,IF($K$27=$D$534,R$534,IF($K$27=$D$535,R$535,IF($K$27=$D$536,R$536,"NA"))))))</f>
        <v>0</v>
      </c>
      <c r="S89" s="65"/>
      <c r="T89" s="5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</row>
    <row r="90" spans="1:32" ht="13.5" hidden="1" outlineLevel="2" thickBot="1" x14ac:dyDescent="0.25">
      <c r="A90" s="34"/>
      <c r="C90" s="66"/>
      <c r="D90" s="66"/>
      <c r="E90" s="364" t="s">
        <v>156</v>
      </c>
      <c r="F90" s="249"/>
      <c r="G90" s="249"/>
      <c r="H90" s="249"/>
      <c r="I90" s="249"/>
      <c r="J90" s="249"/>
      <c r="K90" s="276"/>
      <c r="L90" s="276"/>
      <c r="M90" s="286" t="s">
        <v>35</v>
      </c>
      <c r="N90" s="282">
        <f>IF($H$28=$G$479,N84*$K$28*N$28,0)</f>
        <v>0</v>
      </c>
      <c r="O90" s="282">
        <f>IF($H$28=$G$479,O84*$K$28*O$28,0)</f>
        <v>0</v>
      </c>
      <c r="P90" s="283">
        <f>IF($H$28=$G$479,P84*$K$28*P$28,0)</f>
        <v>0</v>
      </c>
      <c r="Q90" s="283">
        <f>IF($H$28=$G$479,Q84*$K$28*Q$28,0)</f>
        <v>0</v>
      </c>
      <c r="R90" s="284">
        <f>IF($H$28=$G$479,R84*$K$28*R$28,0)</f>
        <v>0</v>
      </c>
      <c r="S90" s="65"/>
      <c r="T90" s="5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2" ht="13.5" hidden="1" outlineLevel="1" thickBot="1" x14ac:dyDescent="0.25">
      <c r="A91" s="34"/>
      <c r="C91" s="66"/>
      <c r="D91" s="66"/>
      <c r="E91" s="281" t="s">
        <v>157</v>
      </c>
      <c r="F91" s="249"/>
      <c r="G91" s="249"/>
      <c r="H91" s="249"/>
      <c r="I91" s="249"/>
      <c r="J91" s="249"/>
      <c r="K91" s="276"/>
      <c r="L91" s="276"/>
      <c r="M91" s="286" t="s">
        <v>35</v>
      </c>
      <c r="N91" s="282">
        <f>N88-N89+N90</f>
        <v>0</v>
      </c>
      <c r="O91" s="282">
        <f>O88-O89+O90</f>
        <v>0</v>
      </c>
      <c r="P91" s="282">
        <f>P88-P89+P90</f>
        <v>0</v>
      </c>
      <c r="Q91" s="282">
        <f>Q88-Q89+Q90</f>
        <v>0</v>
      </c>
      <c r="R91" s="284">
        <f>R88-R89+R90</f>
        <v>0</v>
      </c>
      <c r="S91" s="65"/>
      <c r="T91" s="5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</row>
    <row r="92" spans="1:32" ht="13.5" collapsed="1" thickBot="1" x14ac:dyDescent="0.25">
      <c r="A92" s="34"/>
      <c r="C92" s="66"/>
      <c r="D92" s="67"/>
      <c r="E92" s="256" t="s">
        <v>37</v>
      </c>
      <c r="F92" s="236"/>
      <c r="G92" s="236"/>
      <c r="H92" s="236"/>
      <c r="I92" s="236"/>
      <c r="J92" s="236"/>
      <c r="K92" s="287"/>
      <c r="L92" s="287"/>
      <c r="M92" s="288">
        <f>Step1_Historical!M31</f>
        <v>0</v>
      </c>
      <c r="N92" s="289">
        <f>N84-N85+N86-N87+N91</f>
        <v>0</v>
      </c>
      <c r="O92" s="289">
        <f>O84-O85+O86-O87+O91</f>
        <v>0</v>
      </c>
      <c r="P92" s="289">
        <f>P84-P85+P86-P87+P91</f>
        <v>0</v>
      </c>
      <c r="Q92" s="289">
        <f>Q84-Q85+Q86-Q87+Q91</f>
        <v>0</v>
      </c>
      <c r="R92" s="291">
        <f>R84-R85+R86-R87+R91</f>
        <v>0</v>
      </c>
      <c r="S92" s="65"/>
      <c r="T92" s="5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</row>
    <row r="93" spans="1:32" ht="13.5" thickBot="1" x14ac:dyDescent="0.25">
      <c r="A93" s="34"/>
      <c r="C93" s="66"/>
      <c r="D93" s="249"/>
      <c r="E93" s="228"/>
      <c r="F93" s="249"/>
      <c r="G93" s="249"/>
      <c r="H93" s="249"/>
      <c r="I93" s="249"/>
      <c r="J93" s="249"/>
      <c r="K93" s="276"/>
      <c r="L93" s="276"/>
      <c r="M93" s="296"/>
      <c r="N93" s="296"/>
      <c r="O93" s="296"/>
      <c r="P93" s="296"/>
      <c r="Q93" s="296"/>
      <c r="R93" s="296"/>
      <c r="S93" s="65"/>
      <c r="T93" s="5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</row>
    <row r="94" spans="1:32" ht="15" x14ac:dyDescent="0.2">
      <c r="A94" s="34"/>
      <c r="C94" s="66"/>
      <c r="D94" s="267" t="str">
        <f>Step1_Historical!D32</f>
        <v>Unrestricted / FOI / Community Leadership</v>
      </c>
      <c r="E94" s="239"/>
      <c r="F94" s="239"/>
      <c r="G94" s="239"/>
      <c r="H94" s="239"/>
      <c r="I94" s="239"/>
      <c r="J94" s="239"/>
      <c r="K94" s="268"/>
      <c r="L94" s="268"/>
      <c r="M94" s="241" t="str">
        <f t="shared" ref="M94:R94" si="8">M78</f>
        <v>Dec 31, 2013</v>
      </c>
      <c r="N94" s="241" t="str">
        <f t="shared" si="8"/>
        <v>Dec 31, 2014</v>
      </c>
      <c r="O94" s="241" t="str">
        <f t="shared" si="8"/>
        <v>Dec 31, 2015</v>
      </c>
      <c r="P94" s="241" t="str">
        <f t="shared" si="8"/>
        <v>Dec 31, 2016</v>
      </c>
      <c r="Q94" s="241" t="str">
        <f t="shared" si="8"/>
        <v>Dec 31, 2017</v>
      </c>
      <c r="R94" s="242" t="str">
        <f t="shared" si="8"/>
        <v>Dec 31, 2018</v>
      </c>
      <c r="S94" s="65"/>
      <c r="T94" s="5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</row>
    <row r="95" spans="1:32" ht="5.25" customHeight="1" x14ac:dyDescent="0.2">
      <c r="A95" s="34"/>
      <c r="C95" s="66"/>
      <c r="D95" s="66"/>
      <c r="E95" s="249"/>
      <c r="F95" s="249"/>
      <c r="G95" s="249"/>
      <c r="H95" s="249"/>
      <c r="I95" s="249"/>
      <c r="J95" s="249"/>
      <c r="K95" s="249"/>
      <c r="L95" s="249"/>
      <c r="M95" s="249"/>
      <c r="N95" s="249"/>
      <c r="O95" s="249"/>
      <c r="P95" s="249"/>
      <c r="Q95" s="249"/>
      <c r="R95" s="65"/>
      <c r="S95" s="65"/>
      <c r="T95" s="5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</row>
    <row r="96" spans="1:32" ht="13.5" thickBot="1" x14ac:dyDescent="0.25">
      <c r="A96" s="34"/>
      <c r="C96" s="66"/>
      <c r="D96" s="66"/>
      <c r="E96" s="228" t="s">
        <v>56</v>
      </c>
      <c r="F96" s="249"/>
      <c r="G96" s="249"/>
      <c r="H96" s="249"/>
      <c r="I96" s="516" t="str">
        <f>Step2A_Scenario1!I96</f>
        <v>3-yr rolling avg</v>
      </c>
      <c r="J96" s="517"/>
      <c r="K96" s="269"/>
      <c r="L96" s="269"/>
      <c r="M96" s="270" t="s">
        <v>35</v>
      </c>
      <c r="N96" s="245">
        <f>Step2A_Scenario1!N96</f>
        <v>0</v>
      </c>
      <c r="O96" s="245">
        <f>Step2A_Scenario1!O96</f>
        <v>0</v>
      </c>
      <c r="P96" s="245">
        <f>Step2A_Scenario1!P96</f>
        <v>0</v>
      </c>
      <c r="Q96" s="247">
        <f t="shared" ref="Q96:R98" si="9">P96</f>
        <v>0</v>
      </c>
      <c r="R96" s="248">
        <f t="shared" si="9"/>
        <v>0</v>
      </c>
      <c r="S96" s="65"/>
      <c r="T96" s="5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</row>
    <row r="97" spans="1:32" ht="13.5" thickBot="1" x14ac:dyDescent="0.25">
      <c r="A97" s="34"/>
      <c r="C97" s="66"/>
      <c r="D97" s="66"/>
      <c r="E97" s="228" t="s">
        <v>57</v>
      </c>
      <c r="F97" s="249"/>
      <c r="G97" s="249"/>
      <c r="H97" s="249"/>
      <c r="I97" s="249"/>
      <c r="J97" s="249"/>
      <c r="K97" s="249"/>
      <c r="L97" s="249"/>
      <c r="M97" s="270" t="s">
        <v>35</v>
      </c>
      <c r="N97" s="245">
        <f>Step2A_Scenario1!N97</f>
        <v>0</v>
      </c>
      <c r="O97" s="245">
        <f>Step2A_Scenario1!O97</f>
        <v>0</v>
      </c>
      <c r="P97" s="245">
        <f>Step2A_Scenario1!P97</f>
        <v>0</v>
      </c>
      <c r="Q97" s="247">
        <f t="shared" si="9"/>
        <v>0</v>
      </c>
      <c r="R97" s="248">
        <f t="shared" si="9"/>
        <v>0</v>
      </c>
      <c r="S97" s="65"/>
      <c r="T97" s="5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</row>
    <row r="98" spans="1:32" x14ac:dyDescent="0.2">
      <c r="A98" s="34"/>
      <c r="C98" s="66"/>
      <c r="D98" s="66"/>
      <c r="E98" s="228" t="s">
        <v>114</v>
      </c>
      <c r="F98" s="249"/>
      <c r="G98" s="249"/>
      <c r="H98" s="249"/>
      <c r="I98" s="516" t="str">
        <f>Step2A_Scenario1!I98</f>
        <v>3-yr rolling avg</v>
      </c>
      <c r="J98" s="517"/>
      <c r="K98" s="269"/>
      <c r="L98" s="269"/>
      <c r="M98" s="271" t="s">
        <v>35</v>
      </c>
      <c r="N98" s="272">
        <f>Step2A_Scenario1!N98</f>
        <v>0</v>
      </c>
      <c r="O98" s="272">
        <f>Step2A_Scenario1!O98</f>
        <v>0</v>
      </c>
      <c r="P98" s="272">
        <f>Step2A_Scenario1!P98</f>
        <v>0</v>
      </c>
      <c r="Q98" s="273">
        <f t="shared" si="9"/>
        <v>0</v>
      </c>
      <c r="R98" s="274">
        <f t="shared" si="9"/>
        <v>0</v>
      </c>
      <c r="S98" s="65"/>
      <c r="T98" s="5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</row>
    <row r="99" spans="1:32" ht="8.25" customHeight="1" x14ac:dyDescent="0.2">
      <c r="A99" s="34"/>
      <c r="C99" s="66"/>
      <c r="D99" s="275"/>
      <c r="E99" s="249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65"/>
      <c r="S99" s="65"/>
      <c r="T99" s="5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</row>
    <row r="100" spans="1:32" ht="13.5" thickBot="1" x14ac:dyDescent="0.25">
      <c r="A100" s="34"/>
      <c r="C100" s="66"/>
      <c r="D100" s="66"/>
      <c r="E100" s="228" t="s">
        <v>38</v>
      </c>
      <c r="F100" s="249"/>
      <c r="G100" s="249"/>
      <c r="H100" s="249"/>
      <c r="I100" s="249"/>
      <c r="J100" s="249"/>
      <c r="K100" s="276"/>
      <c r="L100" s="276"/>
      <c r="M100" s="277">
        <f>Step1_Historical!L32</f>
        <v>0</v>
      </c>
      <c r="N100" s="278">
        <f>M108</f>
        <v>0</v>
      </c>
      <c r="O100" s="278">
        <f>N108</f>
        <v>0</v>
      </c>
      <c r="P100" s="279">
        <f>O108</f>
        <v>0</v>
      </c>
      <c r="Q100" s="279">
        <f>P108</f>
        <v>0</v>
      </c>
      <c r="R100" s="280">
        <f>Q108</f>
        <v>0</v>
      </c>
      <c r="S100" s="65"/>
      <c r="T100" s="5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</row>
    <row r="101" spans="1:32" ht="13.5" hidden="1" outlineLevel="1" thickBot="1" x14ac:dyDescent="0.25">
      <c r="A101" s="34"/>
      <c r="C101" s="66"/>
      <c r="D101" s="66"/>
      <c r="E101" s="281" t="s">
        <v>151</v>
      </c>
      <c r="F101" s="249"/>
      <c r="G101" s="249"/>
      <c r="H101" s="249"/>
      <c r="I101" s="249"/>
      <c r="J101" s="249"/>
      <c r="K101" s="276"/>
      <c r="L101" s="276"/>
      <c r="M101" s="270" t="s">
        <v>35</v>
      </c>
      <c r="N101" s="282">
        <f>N96*(IF($I96=$D$542,N$542,IF($I96=$D$543,N$543,IF($I96=$D$544,N$544,IF($I96=$D$545,N$545,IF($I96=$D$546,N$546,"NA"))))))</f>
        <v>0</v>
      </c>
      <c r="O101" s="282">
        <f>O96*(IF($I96=$D$542,O$542,IF($I96=$D$543,O$543,IF($I96=$D$544,O$544,IF($I96=$D$545,O$545,IF($I96=$D$546,O$546,"NA"))))))</f>
        <v>0</v>
      </c>
      <c r="P101" s="283">
        <f>P96*(IF($I96=$D$542,P$542,IF($I96=$D$543,P$543,IF($I96=$D$544,P$544,IF($I96=$D$545,P$545,IF($I96=$D$546,P$546,"NA"))))))</f>
        <v>0</v>
      </c>
      <c r="Q101" s="283">
        <f>Q96*(IF($I96=$D$542,Q$542,IF($I96=$D$543,Q$543,IF($I96=$D$544,Q$544,IF($I96=$D$545,Q$545,IF($I96=$D$546,Q$546,"NA"))))))</f>
        <v>0</v>
      </c>
      <c r="R101" s="284">
        <f>R96*(IF($I96=$D$542,R$542,IF($I96=$D$543,R$543,IF($I96=$D$544,R$544,IF($I96=$D$545,R$545,IF($I96=$D$546,R$546,"NA"))))))</f>
        <v>0</v>
      </c>
      <c r="S101" s="65"/>
      <c r="T101" s="5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</row>
    <row r="102" spans="1:32" ht="13.5" hidden="1" outlineLevel="1" thickBot="1" x14ac:dyDescent="0.25">
      <c r="A102" s="34"/>
      <c r="C102" s="66"/>
      <c r="D102" s="66"/>
      <c r="E102" s="281" t="s">
        <v>152</v>
      </c>
      <c r="F102" s="249"/>
      <c r="G102" s="249"/>
      <c r="H102" s="249"/>
      <c r="I102" s="249"/>
      <c r="J102" s="249"/>
      <c r="K102" s="285"/>
      <c r="L102" s="285"/>
      <c r="M102" s="270" t="s">
        <v>35</v>
      </c>
      <c r="N102" s="282">
        <f>N97*N100</f>
        <v>0</v>
      </c>
      <c r="O102" s="282">
        <f>O97*O100</f>
        <v>0</v>
      </c>
      <c r="P102" s="282">
        <f>P97*P100</f>
        <v>0</v>
      </c>
      <c r="Q102" s="282">
        <f>Q97*Q100</f>
        <v>0</v>
      </c>
      <c r="R102" s="284">
        <f>R97*R100</f>
        <v>0</v>
      </c>
      <c r="S102" s="65"/>
      <c r="T102" s="5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</row>
    <row r="103" spans="1:32" ht="13.5" hidden="1" outlineLevel="1" thickBot="1" x14ac:dyDescent="0.25">
      <c r="A103" s="34"/>
      <c r="C103" s="66"/>
      <c r="D103" s="66"/>
      <c r="E103" s="281" t="s">
        <v>153</v>
      </c>
      <c r="F103" s="249"/>
      <c r="G103" s="249"/>
      <c r="H103" s="249"/>
      <c r="I103" s="249"/>
      <c r="J103" s="249"/>
      <c r="K103" s="276"/>
      <c r="L103" s="276"/>
      <c r="M103" s="286" t="s">
        <v>35</v>
      </c>
      <c r="N103" s="282">
        <f>N98*(IF($I98=$D$542,N$542,IF($I98=$D$543,N$543,IF($I98=$D$544,N$544,IF($I98=$D$545,N$545,IF($I98=$D$546,N$546,"NA"))))))</f>
        <v>0</v>
      </c>
      <c r="O103" s="282">
        <f>O98*(IF($I98=$D$542,O$542,IF($I98=$D$543,O$543,IF($I98=$D$544,O$544,IF($I98=$D$545,O$545,IF($I98=$D$546,O$546,"NA"))))))</f>
        <v>0</v>
      </c>
      <c r="P103" s="283">
        <f>P98*(IF($I98=$D$542,P$542,IF($I98=$D$543,P$543,IF($I98=$D$544,P$544,IF($I98=$D$545,P$545,IF($I98=$D$546,P$546,"NA"))))))</f>
        <v>0</v>
      </c>
      <c r="Q103" s="283">
        <f>Q98*(IF($I98=$D$542,Q$542,IF($I98=$D$543,Q$543,IF($I98=$D$544,Q$544,IF($I98=$D$545,Q$545,IF($I98=$D$546,Q$546,"NA"))))))</f>
        <v>0</v>
      </c>
      <c r="R103" s="284">
        <f>R98*(IF($I98=$D$542,R$542,IF($I98=$D$543,R$543,IF($I98=$D$544,R$544,IF($I98=$D$545,R$545,IF($I98=$D$546,R$546,"NA"))))))</f>
        <v>0</v>
      </c>
      <c r="S103" s="65"/>
      <c r="T103" s="5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</row>
    <row r="104" spans="1:32" ht="13.5" hidden="1" outlineLevel="2" thickBot="1" x14ac:dyDescent="0.25">
      <c r="A104" s="34"/>
      <c r="C104" s="66"/>
      <c r="D104" s="66"/>
      <c r="E104" s="364" t="s">
        <v>154</v>
      </c>
      <c r="F104" s="249"/>
      <c r="G104" s="249"/>
      <c r="H104" s="249"/>
      <c r="I104" s="249"/>
      <c r="J104" s="249"/>
      <c r="K104" s="276"/>
      <c r="L104" s="276"/>
      <c r="M104" s="286" t="s">
        <v>35</v>
      </c>
      <c r="N104" s="282">
        <f>N100*N$26*(1-$K$28)</f>
        <v>0</v>
      </c>
      <c r="O104" s="282">
        <f>O100*O$26*(1-$K$28)</f>
        <v>0</v>
      </c>
      <c r="P104" s="282">
        <f>P100*P$26*(1-$K$28)</f>
        <v>0</v>
      </c>
      <c r="Q104" s="282">
        <f>Q100*Q$26*(1-$K$28)</f>
        <v>0</v>
      </c>
      <c r="R104" s="284">
        <f>R100*R$26*(1-$K$28)</f>
        <v>0</v>
      </c>
      <c r="S104" s="65"/>
      <c r="T104" s="5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2" ht="13.5" hidden="1" outlineLevel="2" thickBot="1" x14ac:dyDescent="0.25">
      <c r="A105" s="34"/>
      <c r="C105" s="66"/>
      <c r="D105" s="66"/>
      <c r="E105" s="364" t="s">
        <v>155</v>
      </c>
      <c r="F105" s="249"/>
      <c r="G105" s="249"/>
      <c r="H105" s="249"/>
      <c r="I105" s="249"/>
      <c r="J105" s="249"/>
      <c r="K105" s="276"/>
      <c r="L105" s="276"/>
      <c r="M105" s="286" t="s">
        <v>35</v>
      </c>
      <c r="N105" s="282">
        <f>N$27*(IF($K$27=$D$542,N$542,IF($K$27=$D$543,N$543,IF($K$27=$D$544,N$544,IF($K$27=$D$545,N$545,IF($K$27=$D$546,N$546,"NA"))))))</f>
        <v>0</v>
      </c>
      <c r="O105" s="282">
        <f>O$27*(IF($K$27=$D$542,O$542,IF($K$27=$D$543,O$543,IF($K$27=$D$544,O$544,IF($K$27=$D$545,O$545,IF($K$27=$D$546,O$546,"NA"))))))</f>
        <v>0</v>
      </c>
      <c r="P105" s="283">
        <f>P$27*(IF($K$27=$D$542,P$542,IF($K$27=$D$543,P$543,IF($K$27=$D$544,P$544,IF($K$27=$D$545,P$545,IF($K$27=$D$546,P$546,"NA"))))))</f>
        <v>0</v>
      </c>
      <c r="Q105" s="283">
        <f>Q$27*(IF($K$27=$D$542,Q$542,IF($K$27=$D$543,Q$543,IF($K$27=$D$544,Q$544,IF($K$27=$D$545,Q$545,IF($K$27=$D$546,Q$546,"NA"))))))</f>
        <v>0</v>
      </c>
      <c r="R105" s="284">
        <f>R$27*(IF($K$27=$D$542,R$542,IF($K$27=$D$543,R$543,IF($K$27=$D$544,R$544,IF($K$27=$D$545,R$545,IF($K$27=$D$546,R$546,"NA"))))))</f>
        <v>0</v>
      </c>
      <c r="S105" s="65"/>
      <c r="T105" s="5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</row>
    <row r="106" spans="1:32" ht="13.5" hidden="1" outlineLevel="2" thickBot="1" x14ac:dyDescent="0.25">
      <c r="A106" s="34"/>
      <c r="C106" s="66"/>
      <c r="D106" s="66"/>
      <c r="E106" s="364" t="s">
        <v>156</v>
      </c>
      <c r="F106" s="249"/>
      <c r="G106" s="249"/>
      <c r="H106" s="249"/>
      <c r="I106" s="249"/>
      <c r="J106" s="249"/>
      <c r="K106" s="276"/>
      <c r="L106" s="276"/>
      <c r="M106" s="286" t="s">
        <v>35</v>
      </c>
      <c r="N106" s="282">
        <f>IF($H$28=$G$479,N100*$K$28*N$28,0)</f>
        <v>0</v>
      </c>
      <c r="O106" s="282">
        <f>IF($H$28=$G$479,O100*$K$28*O$28,0)</f>
        <v>0</v>
      </c>
      <c r="P106" s="283">
        <f>IF($H$28=$G$479,P100*$K$28*P$28,0)</f>
        <v>0</v>
      </c>
      <c r="Q106" s="283">
        <f>IF($H$28=$G$479,Q100*$K$28*Q$28,0)</f>
        <v>0</v>
      </c>
      <c r="R106" s="284">
        <f>IF($H$28=$G$479,R100*$K$28*R$28,0)</f>
        <v>0</v>
      </c>
      <c r="S106" s="65"/>
      <c r="T106" s="5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</row>
    <row r="107" spans="1:32" ht="13.5" hidden="1" outlineLevel="1" thickBot="1" x14ac:dyDescent="0.25">
      <c r="A107" s="34"/>
      <c r="C107" s="66"/>
      <c r="D107" s="66"/>
      <c r="E107" s="281" t="s">
        <v>157</v>
      </c>
      <c r="F107" s="249"/>
      <c r="G107" s="249"/>
      <c r="H107" s="249"/>
      <c r="I107" s="249"/>
      <c r="J107" s="249"/>
      <c r="K107" s="276"/>
      <c r="L107" s="276"/>
      <c r="M107" s="286" t="s">
        <v>35</v>
      </c>
      <c r="N107" s="282">
        <f>N104-N105+N106</f>
        <v>0</v>
      </c>
      <c r="O107" s="282">
        <f>O104-O105+O106</f>
        <v>0</v>
      </c>
      <c r="P107" s="282">
        <f>P104-P105+P106</f>
        <v>0</v>
      </c>
      <c r="Q107" s="282">
        <f>Q104-Q105+Q106</f>
        <v>0</v>
      </c>
      <c r="R107" s="284">
        <f>R104-R105+R106</f>
        <v>0</v>
      </c>
      <c r="S107" s="65"/>
      <c r="T107" s="5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</row>
    <row r="108" spans="1:32" ht="13.5" collapsed="1" thickBot="1" x14ac:dyDescent="0.25">
      <c r="A108" s="34"/>
      <c r="C108" s="66"/>
      <c r="D108" s="67"/>
      <c r="E108" s="256" t="s">
        <v>37</v>
      </c>
      <c r="F108" s="236"/>
      <c r="G108" s="236"/>
      <c r="H108" s="236"/>
      <c r="I108" s="236"/>
      <c r="J108" s="236"/>
      <c r="K108" s="287"/>
      <c r="L108" s="287"/>
      <c r="M108" s="288">
        <f>Step1_Historical!M32</f>
        <v>0</v>
      </c>
      <c r="N108" s="289">
        <f>N100-N101+N102-N103+N107</f>
        <v>0</v>
      </c>
      <c r="O108" s="289">
        <f>O100-O101+O102-O103+O107</f>
        <v>0</v>
      </c>
      <c r="P108" s="289">
        <f>P100-P101+P102-P103+P107</f>
        <v>0</v>
      </c>
      <c r="Q108" s="289">
        <f>Q100-Q101+Q102-Q103+Q107</f>
        <v>0</v>
      </c>
      <c r="R108" s="291">
        <f>R100-R101+R102-R103+R107</f>
        <v>0</v>
      </c>
      <c r="S108" s="65"/>
      <c r="T108" s="5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</row>
    <row r="109" spans="1:32" ht="13.5" thickBot="1" x14ac:dyDescent="0.25">
      <c r="A109" s="34"/>
      <c r="C109" s="66"/>
      <c r="D109" s="249"/>
      <c r="E109" s="228"/>
      <c r="F109" s="249"/>
      <c r="G109" s="249"/>
      <c r="H109" s="249"/>
      <c r="I109" s="249"/>
      <c r="J109" s="249"/>
      <c r="K109" s="276"/>
      <c r="L109" s="276"/>
      <c r="M109" s="296"/>
      <c r="N109" s="296"/>
      <c r="O109" s="296"/>
      <c r="P109" s="296"/>
      <c r="Q109" s="296"/>
      <c r="R109" s="296"/>
      <c r="S109" s="65"/>
      <c r="T109" s="5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</row>
    <row r="110" spans="1:32" ht="15" x14ac:dyDescent="0.2">
      <c r="A110" s="34"/>
      <c r="C110" s="66"/>
      <c r="D110" s="267" t="str">
        <f>Step1_Historical!D33</f>
        <v>Designated / Agency</v>
      </c>
      <c r="E110" s="239"/>
      <c r="F110" s="239"/>
      <c r="G110" s="239"/>
      <c r="H110" s="239"/>
      <c r="I110" s="239"/>
      <c r="J110" s="239"/>
      <c r="K110" s="268"/>
      <c r="L110" s="268"/>
      <c r="M110" s="241" t="str">
        <f t="shared" ref="M110:R110" si="10">M94</f>
        <v>Dec 31, 2013</v>
      </c>
      <c r="N110" s="241" t="str">
        <f t="shared" si="10"/>
        <v>Dec 31, 2014</v>
      </c>
      <c r="O110" s="241" t="str">
        <f t="shared" si="10"/>
        <v>Dec 31, 2015</v>
      </c>
      <c r="P110" s="241" t="str">
        <f t="shared" si="10"/>
        <v>Dec 31, 2016</v>
      </c>
      <c r="Q110" s="241" t="str">
        <f t="shared" si="10"/>
        <v>Dec 31, 2017</v>
      </c>
      <c r="R110" s="242" t="str">
        <f t="shared" si="10"/>
        <v>Dec 31, 2018</v>
      </c>
      <c r="S110" s="65"/>
      <c r="T110" s="5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</row>
    <row r="111" spans="1:32" ht="5.25" customHeight="1" x14ac:dyDescent="0.2">
      <c r="A111" s="34"/>
      <c r="C111" s="66"/>
      <c r="D111" s="66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65"/>
      <c r="S111" s="65"/>
      <c r="T111" s="5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</row>
    <row r="112" spans="1:32" ht="13.5" thickBot="1" x14ac:dyDescent="0.25">
      <c r="A112" s="34"/>
      <c r="C112" s="66"/>
      <c r="D112" s="66"/>
      <c r="E112" s="228" t="s">
        <v>56</v>
      </c>
      <c r="F112" s="249"/>
      <c r="G112" s="249"/>
      <c r="H112" s="249"/>
      <c r="I112" s="516" t="str">
        <f>Step2A_Scenario1!I112</f>
        <v>3-yr rolling avg</v>
      </c>
      <c r="J112" s="517"/>
      <c r="K112" s="269"/>
      <c r="L112" s="269"/>
      <c r="M112" s="270" t="s">
        <v>35</v>
      </c>
      <c r="N112" s="245">
        <f>Step2A_Scenario1!N112</f>
        <v>0</v>
      </c>
      <c r="O112" s="245">
        <f>Step2A_Scenario1!O112</f>
        <v>0</v>
      </c>
      <c r="P112" s="245">
        <f>Step2A_Scenario1!P112</f>
        <v>0</v>
      </c>
      <c r="Q112" s="247">
        <f t="shared" ref="Q112:R114" si="11">P112</f>
        <v>0</v>
      </c>
      <c r="R112" s="248">
        <f t="shared" si="11"/>
        <v>0</v>
      </c>
      <c r="S112" s="65"/>
      <c r="T112" s="5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</row>
    <row r="113" spans="1:32" ht="13.5" thickBot="1" x14ac:dyDescent="0.25">
      <c r="A113" s="34"/>
      <c r="C113" s="66"/>
      <c r="D113" s="66"/>
      <c r="E113" s="228" t="s">
        <v>57</v>
      </c>
      <c r="F113" s="249"/>
      <c r="G113" s="249"/>
      <c r="H113" s="249"/>
      <c r="I113" s="249"/>
      <c r="J113" s="249"/>
      <c r="K113" s="249"/>
      <c r="L113" s="249"/>
      <c r="M113" s="270" t="s">
        <v>35</v>
      </c>
      <c r="N113" s="245">
        <f>Step2A_Scenario1!N113</f>
        <v>0</v>
      </c>
      <c r="O113" s="245">
        <f>Step2A_Scenario1!O113</f>
        <v>0</v>
      </c>
      <c r="P113" s="245">
        <f>Step2A_Scenario1!P113</f>
        <v>0</v>
      </c>
      <c r="Q113" s="247">
        <f t="shared" si="11"/>
        <v>0</v>
      </c>
      <c r="R113" s="248">
        <f t="shared" si="11"/>
        <v>0</v>
      </c>
      <c r="S113" s="65"/>
      <c r="T113" s="5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</row>
    <row r="114" spans="1:32" x14ac:dyDescent="0.2">
      <c r="A114" s="34"/>
      <c r="C114" s="66"/>
      <c r="D114" s="66"/>
      <c r="E114" s="228" t="s">
        <v>114</v>
      </c>
      <c r="F114" s="249"/>
      <c r="G114" s="249"/>
      <c r="H114" s="249"/>
      <c r="I114" s="516" t="str">
        <f>Step2A_Scenario1!I114</f>
        <v>3-yr rolling avg</v>
      </c>
      <c r="J114" s="517"/>
      <c r="K114" s="269"/>
      <c r="L114" s="269"/>
      <c r="M114" s="271" t="s">
        <v>35</v>
      </c>
      <c r="N114" s="272">
        <f>Step2A_Scenario1!N114</f>
        <v>0</v>
      </c>
      <c r="O114" s="272">
        <f>Step2A_Scenario1!O114</f>
        <v>0</v>
      </c>
      <c r="P114" s="272">
        <f>Step2A_Scenario1!P114</f>
        <v>0</v>
      </c>
      <c r="Q114" s="273">
        <f t="shared" si="11"/>
        <v>0</v>
      </c>
      <c r="R114" s="274">
        <f t="shared" si="11"/>
        <v>0</v>
      </c>
      <c r="S114" s="65"/>
      <c r="T114" s="5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</row>
    <row r="115" spans="1:32" ht="8.25" customHeight="1" x14ac:dyDescent="0.2">
      <c r="A115" s="34"/>
      <c r="C115" s="66"/>
      <c r="D115" s="275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65"/>
      <c r="S115" s="65"/>
      <c r="T115" s="5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</row>
    <row r="116" spans="1:32" ht="13.5" thickBot="1" x14ac:dyDescent="0.25">
      <c r="A116" s="34"/>
      <c r="C116" s="66"/>
      <c r="D116" s="66"/>
      <c r="E116" s="228" t="s">
        <v>38</v>
      </c>
      <c r="F116" s="249"/>
      <c r="G116" s="249"/>
      <c r="H116" s="249"/>
      <c r="I116" s="249"/>
      <c r="J116" s="249"/>
      <c r="K116" s="276"/>
      <c r="L116" s="276"/>
      <c r="M116" s="277">
        <f>Step1_Historical!L33</f>
        <v>0</v>
      </c>
      <c r="N116" s="278">
        <f>M124</f>
        <v>0</v>
      </c>
      <c r="O116" s="278">
        <f>N124</f>
        <v>0</v>
      </c>
      <c r="P116" s="279">
        <f>O124</f>
        <v>0</v>
      </c>
      <c r="Q116" s="279">
        <f>P124</f>
        <v>0</v>
      </c>
      <c r="R116" s="280">
        <f>Q124</f>
        <v>0</v>
      </c>
      <c r="S116" s="65"/>
      <c r="T116" s="5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</row>
    <row r="117" spans="1:32" ht="13.5" hidden="1" outlineLevel="1" thickBot="1" x14ac:dyDescent="0.25">
      <c r="A117" s="34"/>
      <c r="C117" s="66"/>
      <c r="D117" s="66"/>
      <c r="E117" s="281" t="s">
        <v>151</v>
      </c>
      <c r="F117" s="249"/>
      <c r="G117" s="249"/>
      <c r="H117" s="249"/>
      <c r="I117" s="249"/>
      <c r="J117" s="249"/>
      <c r="K117" s="276"/>
      <c r="L117" s="276"/>
      <c r="M117" s="270" t="s">
        <v>35</v>
      </c>
      <c r="N117" s="282">
        <f>N112*(IF($I112=$D$552,N$552,IF($I112=$D$553,N$553,IF($I112=$D$554,N$554,IF($I112=$D$555,N$555,IF($I112=$D$556,N$556,"NA"))))))</f>
        <v>0</v>
      </c>
      <c r="O117" s="282">
        <f>O112*(IF($I112=$D$552,O$552,IF($I112=$D$553,O$553,IF($I112=$D$554,O$554,IF($I112=$D$555,O$555,IF($I112=$D$556,O$556,"NA"))))))</f>
        <v>0</v>
      </c>
      <c r="P117" s="283">
        <f>P112*(IF($I112=$D$552,P$552,IF($I112=$D$553,P$553,IF($I112=$D$554,P$554,IF($I112=$D$555,P$555,IF($I112=$D$556,P$556,"NA"))))))</f>
        <v>0</v>
      </c>
      <c r="Q117" s="283">
        <f>Q112*(IF($I112=$D$552,Q$552,IF($I112=$D$553,Q$553,IF($I112=$D$554,Q$554,IF($I112=$D$555,Q$555,IF($I112=$D$556,Q$556,"NA"))))))</f>
        <v>0</v>
      </c>
      <c r="R117" s="284">
        <f>R112*(IF($I112=$D$552,R$552,IF($I112=$D$553,R$553,IF($I112=$D$554,R$554,IF($I112=$D$555,R$555,IF($I112=$D$556,R$556,"NA"))))))</f>
        <v>0</v>
      </c>
      <c r="S117" s="65"/>
      <c r="T117" s="5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</row>
    <row r="118" spans="1:32" ht="13.5" hidden="1" outlineLevel="1" thickBot="1" x14ac:dyDescent="0.25">
      <c r="A118" s="34"/>
      <c r="C118" s="66"/>
      <c r="D118" s="66"/>
      <c r="E118" s="281" t="s">
        <v>152</v>
      </c>
      <c r="F118" s="249"/>
      <c r="G118" s="249"/>
      <c r="H118" s="249"/>
      <c r="I118" s="249"/>
      <c r="J118" s="249"/>
      <c r="K118" s="285"/>
      <c r="L118" s="285"/>
      <c r="M118" s="270" t="s">
        <v>35</v>
      </c>
      <c r="N118" s="282">
        <f>N113*N116</f>
        <v>0</v>
      </c>
      <c r="O118" s="282">
        <f>O113*O116</f>
        <v>0</v>
      </c>
      <c r="P118" s="282">
        <f>P113*P116</f>
        <v>0</v>
      </c>
      <c r="Q118" s="282">
        <f>Q113*Q116</f>
        <v>0</v>
      </c>
      <c r="R118" s="284">
        <f>R113*R116</f>
        <v>0</v>
      </c>
      <c r="S118" s="65"/>
      <c r="T118" s="5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</row>
    <row r="119" spans="1:32" ht="13.5" hidden="1" outlineLevel="1" thickBot="1" x14ac:dyDescent="0.25">
      <c r="A119" s="34"/>
      <c r="C119" s="66"/>
      <c r="D119" s="66"/>
      <c r="E119" s="281" t="s">
        <v>153</v>
      </c>
      <c r="F119" s="249"/>
      <c r="G119" s="249"/>
      <c r="H119" s="249"/>
      <c r="I119" s="249"/>
      <c r="J119" s="249"/>
      <c r="K119" s="276"/>
      <c r="L119" s="276"/>
      <c r="M119" s="286" t="s">
        <v>35</v>
      </c>
      <c r="N119" s="282">
        <f>N114*(IF($I114=$D$552,N$552,IF($I114=$D$553,N$553,IF($I114=$D$554,N$554,IF($I114=$D$555,N$555,IF($I114=$D$556,N$556,"NA"))))))</f>
        <v>0</v>
      </c>
      <c r="O119" s="282">
        <f>O114*(IF($I114=$D$552,O$552,IF($I114=$D$553,O$553,IF($I114=$D$554,O$554,IF($I114=$D$555,O$555,IF($I114=$D$556,O$556,"NA"))))))</f>
        <v>0</v>
      </c>
      <c r="P119" s="283">
        <f>P114*(IF($I114=$D$552,P$552,IF($I114=$D$553,P$553,IF($I114=$D$554,P$554,IF($I114=$D$555,P$555,IF($I114=$D$556,P$556,"NA"))))))</f>
        <v>0</v>
      </c>
      <c r="Q119" s="283">
        <f>Q114*(IF($I114=$D$552,Q$552,IF($I114=$D$553,Q$553,IF($I114=$D$554,Q$554,IF($I114=$D$555,Q$555,IF($I114=$D$556,Q$556,"NA"))))))</f>
        <v>0</v>
      </c>
      <c r="R119" s="284">
        <f>R114*(IF($I114=$D$552,R$552,IF($I114=$D$553,R$553,IF($I114=$D$554,R$554,IF($I114=$D$555,R$555,IF($I114=$D$556,R$556,"NA"))))))</f>
        <v>0</v>
      </c>
      <c r="S119" s="65"/>
      <c r="T119" s="5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</row>
    <row r="120" spans="1:32" ht="13.5" hidden="1" outlineLevel="2" thickBot="1" x14ac:dyDescent="0.25">
      <c r="A120" s="34"/>
      <c r="C120" s="66"/>
      <c r="D120" s="66"/>
      <c r="E120" s="364" t="s">
        <v>154</v>
      </c>
      <c r="F120" s="249"/>
      <c r="G120" s="249"/>
      <c r="H120" s="249"/>
      <c r="I120" s="249"/>
      <c r="J120" s="249"/>
      <c r="K120" s="276"/>
      <c r="L120" s="276"/>
      <c r="M120" s="286" t="s">
        <v>35</v>
      </c>
      <c r="N120" s="282">
        <f>N116*N$26*(1-$K$28)</f>
        <v>0</v>
      </c>
      <c r="O120" s="282">
        <f>O116*O$26*(1-$K$28)</f>
        <v>0</v>
      </c>
      <c r="P120" s="282">
        <f>P116*P$26*(1-$K$28)</f>
        <v>0</v>
      </c>
      <c r="Q120" s="282">
        <f>Q116*Q$26*(1-$K$28)</f>
        <v>0</v>
      </c>
      <c r="R120" s="284">
        <f>R116*R$26*(1-$K$28)</f>
        <v>0</v>
      </c>
      <c r="S120" s="65"/>
      <c r="T120" s="5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</row>
    <row r="121" spans="1:32" ht="13.5" hidden="1" outlineLevel="2" thickBot="1" x14ac:dyDescent="0.25">
      <c r="A121" s="34"/>
      <c r="C121" s="66"/>
      <c r="D121" s="66"/>
      <c r="E121" s="364" t="s">
        <v>155</v>
      </c>
      <c r="F121" s="249"/>
      <c r="G121" s="249"/>
      <c r="H121" s="249"/>
      <c r="I121" s="249"/>
      <c r="J121" s="249"/>
      <c r="K121" s="276"/>
      <c r="L121" s="276"/>
      <c r="M121" s="286" t="s">
        <v>35</v>
      </c>
      <c r="N121" s="282">
        <f>N$27*(IF($K$27=$D$552,N$552,IF($K$27=$D$553,N$553,IF($K$27=$D$554,N$554,IF($K$27=$D$555,N$555,IF($K$27=$D$556,N$556,"NA"))))))</f>
        <v>0</v>
      </c>
      <c r="O121" s="282">
        <f>O$27*(IF($K$27=$D$552,O$552,IF($K$27=$D$553,O$553,IF($K$27=$D$554,O$554,IF($K$27=$D$555,O$555,IF($K$27=$D$556,O$556,"NA"))))))</f>
        <v>0</v>
      </c>
      <c r="P121" s="283">
        <f>P$27*(IF($K$27=$D$552,P$552,IF($K$27=$D$553,P$553,IF($K$27=$D$554,P$554,IF($K$27=$D$555,P$555,IF($K$27=$D$556,P$556,"NA"))))))</f>
        <v>0</v>
      </c>
      <c r="Q121" s="283">
        <f>Q$27*(IF($K$27=$D$552,Q$552,IF($K$27=$D$553,Q$553,IF($K$27=$D$554,Q$554,IF($K$27=$D$555,Q$555,IF($K$27=$D$556,Q$556,"NA"))))))</f>
        <v>0</v>
      </c>
      <c r="R121" s="284">
        <f>R$27*(IF($K$27=$D$552,R$552,IF($K$27=$D$553,R$553,IF($K$27=$D$554,R$554,IF($K$27=$D$555,R$555,IF($K$27=$D$556,R$556,"NA"))))))</f>
        <v>0</v>
      </c>
      <c r="S121" s="65"/>
      <c r="T121" s="5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</row>
    <row r="122" spans="1:32" ht="13.5" hidden="1" outlineLevel="2" thickBot="1" x14ac:dyDescent="0.25">
      <c r="A122" s="34"/>
      <c r="C122" s="66"/>
      <c r="D122" s="66"/>
      <c r="E122" s="364" t="s">
        <v>156</v>
      </c>
      <c r="F122" s="249"/>
      <c r="G122" s="249"/>
      <c r="H122" s="249"/>
      <c r="I122" s="249"/>
      <c r="J122" s="249"/>
      <c r="K122" s="276"/>
      <c r="L122" s="276"/>
      <c r="M122" s="286" t="s">
        <v>35</v>
      </c>
      <c r="N122" s="282">
        <f>IF($H$28=$G$479,N116*$K$28*N$28,0)</f>
        <v>0</v>
      </c>
      <c r="O122" s="282">
        <f>IF($H$28=$G$479,O116*$K$28*O$28,0)</f>
        <v>0</v>
      </c>
      <c r="P122" s="283">
        <f>IF($H$28=$G$479,P116*$K$28*P$28,0)</f>
        <v>0</v>
      </c>
      <c r="Q122" s="283">
        <f>IF($H$28=$G$479,Q116*$K$28*Q$28,0)</f>
        <v>0</v>
      </c>
      <c r="R122" s="284">
        <f>IF($H$28=$G$479,R116*$K$28*R$28,0)</f>
        <v>0</v>
      </c>
      <c r="S122" s="65"/>
      <c r="T122" s="5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</row>
    <row r="123" spans="1:32" ht="13.5" hidden="1" outlineLevel="1" thickBot="1" x14ac:dyDescent="0.25">
      <c r="A123" s="34"/>
      <c r="C123" s="66"/>
      <c r="D123" s="66"/>
      <c r="E123" s="281" t="s">
        <v>157</v>
      </c>
      <c r="F123" s="249"/>
      <c r="G123" s="249"/>
      <c r="H123" s="249"/>
      <c r="I123" s="249"/>
      <c r="J123" s="249"/>
      <c r="K123" s="276"/>
      <c r="L123" s="276"/>
      <c r="M123" s="286" t="s">
        <v>35</v>
      </c>
      <c r="N123" s="282">
        <f>N120-N121+N122</f>
        <v>0</v>
      </c>
      <c r="O123" s="282">
        <f>O120-O121+O122</f>
        <v>0</v>
      </c>
      <c r="P123" s="282">
        <f>P120-P121+P122</f>
        <v>0</v>
      </c>
      <c r="Q123" s="282">
        <f>Q120-Q121+Q122</f>
        <v>0</v>
      </c>
      <c r="R123" s="284">
        <f>R120-R121+R122</f>
        <v>0</v>
      </c>
      <c r="S123" s="65"/>
      <c r="T123" s="5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</row>
    <row r="124" spans="1:32" ht="13.5" collapsed="1" thickBot="1" x14ac:dyDescent="0.25">
      <c r="A124" s="34"/>
      <c r="C124" s="66"/>
      <c r="D124" s="67"/>
      <c r="E124" s="256" t="s">
        <v>37</v>
      </c>
      <c r="F124" s="236"/>
      <c r="G124" s="236"/>
      <c r="H124" s="236"/>
      <c r="I124" s="236"/>
      <c r="J124" s="236"/>
      <c r="K124" s="287"/>
      <c r="L124" s="287"/>
      <c r="M124" s="288">
        <f>Step1_Historical!M33</f>
        <v>0</v>
      </c>
      <c r="N124" s="289">
        <f>N116-N117+N118-N119+N123</f>
        <v>0</v>
      </c>
      <c r="O124" s="289">
        <f>O116-O117+O118-O119+O123</f>
        <v>0</v>
      </c>
      <c r="P124" s="289">
        <f>P116-P117+P118-P119+P123</f>
        <v>0</v>
      </c>
      <c r="Q124" s="289">
        <f>Q116-Q117+Q118-Q119+Q123</f>
        <v>0</v>
      </c>
      <c r="R124" s="291">
        <f>R116-R117+R118-R119+R123</f>
        <v>0</v>
      </c>
      <c r="S124" s="65"/>
      <c r="T124" s="5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</row>
    <row r="125" spans="1:32" ht="13.5" thickBot="1" x14ac:dyDescent="0.25">
      <c r="A125" s="34"/>
      <c r="C125" s="66"/>
      <c r="D125" s="249"/>
      <c r="E125" s="228"/>
      <c r="F125" s="249"/>
      <c r="G125" s="249"/>
      <c r="H125" s="249"/>
      <c r="I125" s="249"/>
      <c r="J125" s="249"/>
      <c r="K125" s="276"/>
      <c r="L125" s="276"/>
      <c r="M125" s="296"/>
      <c r="N125" s="296"/>
      <c r="O125" s="296"/>
      <c r="P125" s="296"/>
      <c r="Q125" s="296"/>
      <c r="R125" s="296"/>
      <c r="S125" s="65"/>
      <c r="T125" s="5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</row>
    <row r="126" spans="1:32" ht="15" x14ac:dyDescent="0.2">
      <c r="A126" s="34"/>
      <c r="C126" s="66"/>
      <c r="D126" s="267" t="str">
        <f>Step1_Historical!D34</f>
        <v>Supporting Organization</v>
      </c>
      <c r="E126" s="239"/>
      <c r="F126" s="239"/>
      <c r="G126" s="239"/>
      <c r="H126" s="239"/>
      <c r="I126" s="239"/>
      <c r="J126" s="239"/>
      <c r="K126" s="268"/>
      <c r="L126" s="268"/>
      <c r="M126" s="241" t="str">
        <f t="shared" ref="M126:R126" si="12">M110</f>
        <v>Dec 31, 2013</v>
      </c>
      <c r="N126" s="241" t="str">
        <f t="shared" si="12"/>
        <v>Dec 31, 2014</v>
      </c>
      <c r="O126" s="241" t="str">
        <f t="shared" si="12"/>
        <v>Dec 31, 2015</v>
      </c>
      <c r="P126" s="241" t="str">
        <f t="shared" si="12"/>
        <v>Dec 31, 2016</v>
      </c>
      <c r="Q126" s="241" t="str">
        <f t="shared" si="12"/>
        <v>Dec 31, 2017</v>
      </c>
      <c r="R126" s="242" t="str">
        <f t="shared" si="12"/>
        <v>Dec 31, 2018</v>
      </c>
      <c r="S126" s="65"/>
      <c r="T126" s="5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</row>
    <row r="127" spans="1:32" ht="5.25" customHeight="1" x14ac:dyDescent="0.2">
      <c r="A127" s="34"/>
      <c r="C127" s="66"/>
      <c r="D127" s="66"/>
      <c r="E127" s="249"/>
      <c r="F127" s="249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65"/>
      <c r="S127" s="65"/>
      <c r="T127" s="5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</row>
    <row r="128" spans="1:32" ht="13.5" thickBot="1" x14ac:dyDescent="0.25">
      <c r="A128" s="34"/>
      <c r="C128" s="66"/>
      <c r="D128" s="66"/>
      <c r="E128" s="228" t="s">
        <v>56</v>
      </c>
      <c r="F128" s="249"/>
      <c r="G128" s="249"/>
      <c r="H128" s="249"/>
      <c r="I128" s="516" t="str">
        <f>Step2A_Scenario1!I128</f>
        <v>3-yr rolling avg</v>
      </c>
      <c r="J128" s="517"/>
      <c r="K128" s="269"/>
      <c r="L128" s="269"/>
      <c r="M128" s="270" t="s">
        <v>35</v>
      </c>
      <c r="N128" s="245">
        <f>Step2A_Scenario1!N128</f>
        <v>0</v>
      </c>
      <c r="O128" s="245">
        <f>Step2A_Scenario1!O128</f>
        <v>0</v>
      </c>
      <c r="P128" s="245">
        <f>Step2A_Scenario1!P128</f>
        <v>0</v>
      </c>
      <c r="Q128" s="247">
        <f t="shared" ref="Q128:R130" si="13">P128</f>
        <v>0</v>
      </c>
      <c r="R128" s="248">
        <f t="shared" si="13"/>
        <v>0</v>
      </c>
      <c r="S128" s="65"/>
      <c r="T128" s="5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</row>
    <row r="129" spans="1:32" ht="13.5" thickBot="1" x14ac:dyDescent="0.25">
      <c r="A129" s="34"/>
      <c r="C129" s="66"/>
      <c r="D129" s="66"/>
      <c r="E129" s="228" t="s">
        <v>57</v>
      </c>
      <c r="F129" s="249"/>
      <c r="G129" s="249"/>
      <c r="H129" s="249"/>
      <c r="I129" s="249"/>
      <c r="J129" s="249"/>
      <c r="K129" s="249"/>
      <c r="L129" s="249"/>
      <c r="M129" s="270" t="s">
        <v>35</v>
      </c>
      <c r="N129" s="245">
        <f>Step2A_Scenario1!N129</f>
        <v>0</v>
      </c>
      <c r="O129" s="245">
        <f>Step2A_Scenario1!O129</f>
        <v>0</v>
      </c>
      <c r="P129" s="245">
        <f>Step2A_Scenario1!P129</f>
        <v>0</v>
      </c>
      <c r="Q129" s="247">
        <f t="shared" si="13"/>
        <v>0</v>
      </c>
      <c r="R129" s="248">
        <f t="shared" si="13"/>
        <v>0</v>
      </c>
      <c r="S129" s="65"/>
      <c r="T129" s="5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</row>
    <row r="130" spans="1:32" x14ac:dyDescent="0.2">
      <c r="A130" s="34"/>
      <c r="C130" s="66"/>
      <c r="D130" s="66"/>
      <c r="E130" s="228" t="s">
        <v>114</v>
      </c>
      <c r="F130" s="249"/>
      <c r="G130" s="249"/>
      <c r="H130" s="249"/>
      <c r="I130" s="516" t="str">
        <f>Step2A_Scenario1!I130</f>
        <v>3-yr rolling avg</v>
      </c>
      <c r="J130" s="517"/>
      <c r="K130" s="269"/>
      <c r="L130" s="269"/>
      <c r="M130" s="271" t="s">
        <v>35</v>
      </c>
      <c r="N130" s="272">
        <f>Step2A_Scenario1!N130</f>
        <v>0</v>
      </c>
      <c r="O130" s="272">
        <f>Step2A_Scenario1!O130</f>
        <v>0</v>
      </c>
      <c r="P130" s="272">
        <f>Step2A_Scenario1!P130</f>
        <v>0</v>
      </c>
      <c r="Q130" s="273">
        <f t="shared" si="13"/>
        <v>0</v>
      </c>
      <c r="R130" s="274">
        <f t="shared" si="13"/>
        <v>0</v>
      </c>
      <c r="S130" s="65"/>
      <c r="T130" s="5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</row>
    <row r="131" spans="1:32" ht="8.25" customHeight="1" x14ac:dyDescent="0.2">
      <c r="A131" s="34"/>
      <c r="C131" s="66"/>
      <c r="D131" s="275"/>
      <c r="E131" s="249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  <c r="R131" s="65"/>
      <c r="S131" s="65"/>
      <c r="T131" s="5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</row>
    <row r="132" spans="1:32" ht="13.5" thickBot="1" x14ac:dyDescent="0.25">
      <c r="A132" s="34"/>
      <c r="C132" s="66"/>
      <c r="D132" s="66"/>
      <c r="E132" s="228" t="s">
        <v>38</v>
      </c>
      <c r="F132" s="249"/>
      <c r="G132" s="249"/>
      <c r="H132" s="249"/>
      <c r="I132" s="249"/>
      <c r="J132" s="249"/>
      <c r="K132" s="276"/>
      <c r="L132" s="276"/>
      <c r="M132" s="277">
        <f>Step1_Historical!L34</f>
        <v>0</v>
      </c>
      <c r="N132" s="278">
        <f>M140</f>
        <v>0</v>
      </c>
      <c r="O132" s="278">
        <f>N140</f>
        <v>0</v>
      </c>
      <c r="P132" s="279">
        <f>O140</f>
        <v>0</v>
      </c>
      <c r="Q132" s="279">
        <f>P140</f>
        <v>0</v>
      </c>
      <c r="R132" s="280">
        <f>Q140</f>
        <v>0</v>
      </c>
      <c r="S132" s="65"/>
      <c r="T132" s="5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</row>
    <row r="133" spans="1:32" ht="13.5" hidden="1" outlineLevel="1" thickBot="1" x14ac:dyDescent="0.25">
      <c r="A133" s="34"/>
      <c r="C133" s="66"/>
      <c r="D133" s="66"/>
      <c r="E133" s="281" t="s">
        <v>151</v>
      </c>
      <c r="F133" s="249"/>
      <c r="G133" s="249"/>
      <c r="H133" s="249"/>
      <c r="I133" s="249"/>
      <c r="J133" s="249"/>
      <c r="K133" s="276"/>
      <c r="L133" s="276"/>
      <c r="M133" s="270" t="s">
        <v>35</v>
      </c>
      <c r="N133" s="282">
        <f>N128*(IF($I128=$D$562,N$562,IF($I128=$D$563,N$563,IF($I128=$D$564,N$564,IF($I128=$D$565,N$565,IF($I128=$D$566,N$566,"NA"))))))</f>
        <v>0</v>
      </c>
      <c r="O133" s="282">
        <f>O128*(IF($I128=$D$562,O$562,IF($I128=$D$563,O$563,IF($I128=$D$564,O$564,IF($I128=$D$565,O$565,IF($I128=$D$566,O$566,"NA"))))))</f>
        <v>0</v>
      </c>
      <c r="P133" s="283">
        <f>P128*(IF($I128=$D$562,P$562,IF($I128=$D$563,P$563,IF($I128=$D$564,P$564,IF($I128=$D$565,P$565,IF($I128=$D$566,P$566,"NA"))))))</f>
        <v>0</v>
      </c>
      <c r="Q133" s="283">
        <f>Q128*(IF($I128=$D$562,Q$562,IF($I128=$D$563,Q$563,IF($I128=$D$564,Q$564,IF($I128=$D$565,Q$565,IF($I128=$D$566,Q$566,"NA"))))))</f>
        <v>0</v>
      </c>
      <c r="R133" s="284">
        <f>R128*(IF($I128=$D$562,R$562,IF($I128=$D$563,R$563,IF($I128=$D$564,R$564,IF($I128=$D$565,R$565,IF($I128=$D$566,R$566,"NA"))))))</f>
        <v>0</v>
      </c>
      <c r="S133" s="65"/>
      <c r="T133" s="5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</row>
    <row r="134" spans="1:32" ht="13.5" hidden="1" outlineLevel="1" thickBot="1" x14ac:dyDescent="0.25">
      <c r="A134" s="34"/>
      <c r="C134" s="66"/>
      <c r="D134" s="66"/>
      <c r="E134" s="281" t="s">
        <v>152</v>
      </c>
      <c r="F134" s="249"/>
      <c r="G134" s="249"/>
      <c r="H134" s="249"/>
      <c r="I134" s="249"/>
      <c r="J134" s="249"/>
      <c r="K134" s="285"/>
      <c r="L134" s="285"/>
      <c r="M134" s="270" t="s">
        <v>35</v>
      </c>
      <c r="N134" s="282">
        <f>N129*N132</f>
        <v>0</v>
      </c>
      <c r="O134" s="282">
        <f>O129*O132</f>
        <v>0</v>
      </c>
      <c r="P134" s="282">
        <f>P129*P132</f>
        <v>0</v>
      </c>
      <c r="Q134" s="282">
        <f>Q129*Q132</f>
        <v>0</v>
      </c>
      <c r="R134" s="284">
        <f>R129*R132</f>
        <v>0</v>
      </c>
      <c r="S134" s="65"/>
      <c r="T134" s="5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</row>
    <row r="135" spans="1:32" ht="13.5" hidden="1" outlineLevel="1" thickBot="1" x14ac:dyDescent="0.25">
      <c r="A135" s="34"/>
      <c r="C135" s="66"/>
      <c r="D135" s="66"/>
      <c r="E135" s="281" t="s">
        <v>153</v>
      </c>
      <c r="F135" s="249"/>
      <c r="G135" s="249"/>
      <c r="H135" s="249"/>
      <c r="I135" s="249"/>
      <c r="J135" s="249"/>
      <c r="K135" s="276"/>
      <c r="L135" s="276"/>
      <c r="M135" s="286" t="s">
        <v>35</v>
      </c>
      <c r="N135" s="282">
        <f>N130*(IF($I130=$D$562,N$562,IF($I130=$D$563,N$563,IF($I130=$D$564,N$564,IF($I130=$D$565,N$565,IF($I130=$D$566,N$566,"NA"))))))</f>
        <v>0</v>
      </c>
      <c r="O135" s="282">
        <f>O130*(IF($I130=$D$562,O$562,IF($I130=$D$563,O$563,IF($I130=$D$564,O$564,IF($I130=$D$565,O$565,IF($I130=$D$566,O$566,"NA"))))))</f>
        <v>0</v>
      </c>
      <c r="P135" s="283">
        <f>P130*(IF($I130=$D$562,P$562,IF($I130=$D$563,P$563,IF($I130=$D$564,P$564,IF($I130=$D$565,P$565,IF($I130=$D$566,P$566,"NA"))))))</f>
        <v>0</v>
      </c>
      <c r="Q135" s="283">
        <f>Q130*(IF($I130=$D$562,Q$562,IF($I130=$D$563,Q$563,IF($I130=$D$564,Q$564,IF($I130=$D$565,Q$565,IF($I130=$D$566,Q$566,"NA"))))))</f>
        <v>0</v>
      </c>
      <c r="R135" s="284">
        <f>R130*(IF($I130=$D$562,R$562,IF($I130=$D$563,R$563,IF($I130=$D$564,R$564,IF($I130=$D$565,R$565,IF($I130=$D$566,R$566,"NA"))))))</f>
        <v>0</v>
      </c>
      <c r="S135" s="65"/>
      <c r="T135" s="5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</row>
    <row r="136" spans="1:32" ht="13.5" hidden="1" outlineLevel="2" thickBot="1" x14ac:dyDescent="0.25">
      <c r="A136" s="34"/>
      <c r="C136" s="66"/>
      <c r="D136" s="66"/>
      <c r="E136" s="364" t="s">
        <v>154</v>
      </c>
      <c r="F136" s="249"/>
      <c r="G136" s="249"/>
      <c r="H136" s="249"/>
      <c r="I136" s="249"/>
      <c r="J136" s="249"/>
      <c r="K136" s="276"/>
      <c r="L136" s="276"/>
      <c r="M136" s="286" t="s">
        <v>35</v>
      </c>
      <c r="N136" s="282">
        <f>N132*N$26*(1-$K$28)</f>
        <v>0</v>
      </c>
      <c r="O136" s="282">
        <f>O132*O$26*(1-$K$28)</f>
        <v>0</v>
      </c>
      <c r="P136" s="282">
        <f>P132*P$26*(1-$K$28)</f>
        <v>0</v>
      </c>
      <c r="Q136" s="282">
        <f>Q132*Q$26*(1-$K$28)</f>
        <v>0</v>
      </c>
      <c r="R136" s="284">
        <f>R132*R$26*(1-$K$28)</f>
        <v>0</v>
      </c>
      <c r="S136" s="65"/>
      <c r="T136" s="5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</row>
    <row r="137" spans="1:32" ht="13.5" hidden="1" outlineLevel="2" thickBot="1" x14ac:dyDescent="0.25">
      <c r="A137" s="34"/>
      <c r="C137" s="66"/>
      <c r="D137" s="66"/>
      <c r="E137" s="364" t="s">
        <v>155</v>
      </c>
      <c r="F137" s="249"/>
      <c r="G137" s="249"/>
      <c r="H137" s="249"/>
      <c r="I137" s="249"/>
      <c r="J137" s="249"/>
      <c r="K137" s="276"/>
      <c r="L137" s="276"/>
      <c r="M137" s="286" t="s">
        <v>35</v>
      </c>
      <c r="N137" s="282">
        <f>N$27*(IF($K$27=$D$562,N$562,IF($K$27=$D$563,N$563,IF($K$27=$D$564,N$564,IF($K$27=$D$565,N$565,IF($K$27=$D$566,N$566,"NA"))))))</f>
        <v>0</v>
      </c>
      <c r="O137" s="282">
        <f>O$27*(IF($K$27=$D$562,O$562,IF($K$27=$D$563,O$563,IF($K$27=$D$564,O$564,IF($K$27=$D$565,O$565,IF($K$27=$D$566,O$566,"NA"))))))</f>
        <v>0</v>
      </c>
      <c r="P137" s="283">
        <f>P$27*(IF($K$27=$D$562,P$562,IF($K$27=$D$563,P$563,IF($K$27=$D$564,P$564,IF($K$27=$D$565,P$565,IF($K$27=$D$566,P$566,"NA"))))))</f>
        <v>0</v>
      </c>
      <c r="Q137" s="283">
        <f>Q$27*(IF($K$27=$D$562,Q$562,IF($K$27=$D$563,Q$563,IF($K$27=$D$564,Q$564,IF($K$27=$D$565,Q$565,IF($K$27=$D$566,Q$566,"NA"))))))</f>
        <v>0</v>
      </c>
      <c r="R137" s="284">
        <f>R$27*(IF($K$27=$D$562,R$562,IF($K$27=$D$563,R$563,IF($K$27=$D$564,R$564,IF($K$27=$D$565,R$565,IF($K$27=$D$566,R$566,"NA"))))))</f>
        <v>0</v>
      </c>
      <c r="S137" s="65"/>
      <c r="T137" s="5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</row>
    <row r="138" spans="1:32" ht="13.5" hidden="1" outlineLevel="2" thickBot="1" x14ac:dyDescent="0.25">
      <c r="A138" s="34"/>
      <c r="C138" s="66"/>
      <c r="D138" s="66"/>
      <c r="E138" s="364" t="s">
        <v>156</v>
      </c>
      <c r="F138" s="249"/>
      <c r="G138" s="249"/>
      <c r="H138" s="249"/>
      <c r="I138" s="249"/>
      <c r="J138" s="249"/>
      <c r="K138" s="276"/>
      <c r="L138" s="276"/>
      <c r="M138" s="286" t="s">
        <v>35</v>
      </c>
      <c r="N138" s="282">
        <f>IF($H$28=$G$479,N132*$K$28*N$28,0)</f>
        <v>0</v>
      </c>
      <c r="O138" s="282">
        <f>IF($H$28=$G$479,O132*$K$28*O$28,0)</f>
        <v>0</v>
      </c>
      <c r="P138" s="283">
        <f>IF($H$28=$G$479,P132*$K$28*P$28,0)</f>
        <v>0</v>
      </c>
      <c r="Q138" s="283">
        <f>IF($H$28=$G$479,Q132*$K$28*Q$28,0)</f>
        <v>0</v>
      </c>
      <c r="R138" s="284">
        <f>IF($H$28=$G$479,R132*$K$28*R$28,0)</f>
        <v>0</v>
      </c>
      <c r="S138" s="65"/>
      <c r="T138" s="5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</row>
    <row r="139" spans="1:32" ht="13.5" hidden="1" outlineLevel="1" thickBot="1" x14ac:dyDescent="0.25">
      <c r="A139" s="34"/>
      <c r="C139" s="66"/>
      <c r="D139" s="66"/>
      <c r="E139" s="281" t="s">
        <v>157</v>
      </c>
      <c r="F139" s="249"/>
      <c r="G139" s="249"/>
      <c r="H139" s="249"/>
      <c r="I139" s="249"/>
      <c r="J139" s="249"/>
      <c r="K139" s="276"/>
      <c r="L139" s="276"/>
      <c r="M139" s="286" t="s">
        <v>35</v>
      </c>
      <c r="N139" s="282">
        <f>N136-N137+N138</f>
        <v>0</v>
      </c>
      <c r="O139" s="282">
        <f>O136-O137+O138</f>
        <v>0</v>
      </c>
      <c r="P139" s="282">
        <f>P136-P137+P138</f>
        <v>0</v>
      </c>
      <c r="Q139" s="282">
        <f>Q136-Q137+Q138</f>
        <v>0</v>
      </c>
      <c r="R139" s="284">
        <f>R136-R137+R138</f>
        <v>0</v>
      </c>
      <c r="S139" s="65"/>
      <c r="T139" s="5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</row>
    <row r="140" spans="1:32" ht="13.5" collapsed="1" thickBot="1" x14ac:dyDescent="0.25">
      <c r="A140" s="34"/>
      <c r="C140" s="66"/>
      <c r="D140" s="67"/>
      <c r="E140" s="256" t="s">
        <v>37</v>
      </c>
      <c r="F140" s="236"/>
      <c r="G140" s="236"/>
      <c r="H140" s="236"/>
      <c r="I140" s="236"/>
      <c r="J140" s="236"/>
      <c r="K140" s="287"/>
      <c r="L140" s="287"/>
      <c r="M140" s="288">
        <f>Step1_Historical!M34</f>
        <v>0</v>
      </c>
      <c r="N140" s="289">
        <f>N132-N133+N134-N135+N139</f>
        <v>0</v>
      </c>
      <c r="O140" s="289">
        <f>O132-O133+O134-O135+O139</f>
        <v>0</v>
      </c>
      <c r="P140" s="289">
        <f>P132-P133+P134-P135+P139</f>
        <v>0</v>
      </c>
      <c r="Q140" s="289">
        <f>Q132-Q133+Q134-Q135+Q139</f>
        <v>0</v>
      </c>
      <c r="R140" s="291">
        <f>R132-R133+R134-R135+R139</f>
        <v>0</v>
      </c>
      <c r="S140" s="65"/>
      <c r="T140" s="5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</row>
    <row r="141" spans="1:32" ht="13.5" thickBot="1" x14ac:dyDescent="0.25">
      <c r="A141" s="34"/>
      <c r="C141" s="66"/>
      <c r="D141" s="249"/>
      <c r="E141" s="228"/>
      <c r="F141" s="249"/>
      <c r="G141" s="249"/>
      <c r="H141" s="249"/>
      <c r="I141" s="249"/>
      <c r="J141" s="249"/>
      <c r="K141" s="276"/>
      <c r="L141" s="276"/>
      <c r="M141" s="296"/>
      <c r="N141" s="296"/>
      <c r="O141" s="296"/>
      <c r="P141" s="296"/>
      <c r="Q141" s="296"/>
      <c r="R141" s="296"/>
      <c r="S141" s="65"/>
      <c r="T141" s="5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</row>
    <row r="142" spans="1:32" ht="15" x14ac:dyDescent="0.2">
      <c r="A142" s="34"/>
      <c r="C142" s="66"/>
      <c r="D142" s="267" t="str">
        <f>Step1_Historical!D35</f>
        <v>Other Fund Type 1</v>
      </c>
      <c r="E142" s="239"/>
      <c r="F142" s="239"/>
      <c r="G142" s="239"/>
      <c r="H142" s="239"/>
      <c r="I142" s="239"/>
      <c r="J142" s="239"/>
      <c r="K142" s="268"/>
      <c r="L142" s="268"/>
      <c r="M142" s="241" t="str">
        <f t="shared" ref="M142:R142" si="14">M126</f>
        <v>Dec 31, 2013</v>
      </c>
      <c r="N142" s="241" t="str">
        <f t="shared" si="14"/>
        <v>Dec 31, 2014</v>
      </c>
      <c r="O142" s="241" t="str">
        <f t="shared" si="14"/>
        <v>Dec 31, 2015</v>
      </c>
      <c r="P142" s="241" t="str">
        <f t="shared" si="14"/>
        <v>Dec 31, 2016</v>
      </c>
      <c r="Q142" s="241" t="str">
        <f t="shared" si="14"/>
        <v>Dec 31, 2017</v>
      </c>
      <c r="R142" s="242" t="str">
        <f t="shared" si="14"/>
        <v>Dec 31, 2018</v>
      </c>
      <c r="S142" s="65"/>
      <c r="T142" s="5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</row>
    <row r="143" spans="1:32" ht="5.25" customHeight="1" x14ac:dyDescent="0.2">
      <c r="A143" s="34"/>
      <c r="C143" s="66"/>
      <c r="D143" s="66"/>
      <c r="E143" s="249"/>
      <c r="F143" s="249"/>
      <c r="G143" s="249"/>
      <c r="H143" s="249"/>
      <c r="I143" s="249"/>
      <c r="J143" s="249"/>
      <c r="K143" s="249"/>
      <c r="L143" s="249"/>
      <c r="M143" s="249"/>
      <c r="N143" s="249"/>
      <c r="O143" s="249"/>
      <c r="P143" s="249"/>
      <c r="Q143" s="249"/>
      <c r="R143" s="65"/>
      <c r="S143" s="65"/>
      <c r="T143" s="5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</row>
    <row r="144" spans="1:32" ht="13.5" thickBot="1" x14ac:dyDescent="0.25">
      <c r="A144" s="34"/>
      <c r="C144" s="66"/>
      <c r="D144" s="66"/>
      <c r="E144" s="228" t="s">
        <v>56</v>
      </c>
      <c r="F144" s="249"/>
      <c r="G144" s="249"/>
      <c r="H144" s="249"/>
      <c r="I144" s="516" t="str">
        <f>Step2A_Scenario1!I144</f>
        <v>3-yr rolling avg</v>
      </c>
      <c r="J144" s="517"/>
      <c r="K144" s="269"/>
      <c r="L144" s="269"/>
      <c r="M144" s="270" t="s">
        <v>35</v>
      </c>
      <c r="N144" s="245">
        <f>Step2A_Scenario1!N144</f>
        <v>0</v>
      </c>
      <c r="O144" s="245">
        <f>Step2A_Scenario1!O144</f>
        <v>0</v>
      </c>
      <c r="P144" s="245">
        <f>Step2A_Scenario1!P144</f>
        <v>0</v>
      </c>
      <c r="Q144" s="247">
        <f t="shared" ref="Q144:R146" si="15">P144</f>
        <v>0</v>
      </c>
      <c r="R144" s="248">
        <f t="shared" si="15"/>
        <v>0</v>
      </c>
      <c r="S144" s="65"/>
      <c r="T144" s="5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</row>
    <row r="145" spans="1:32" ht="13.5" thickBot="1" x14ac:dyDescent="0.25">
      <c r="A145" s="34"/>
      <c r="C145" s="66"/>
      <c r="D145" s="66"/>
      <c r="E145" s="228" t="s">
        <v>57</v>
      </c>
      <c r="F145" s="249"/>
      <c r="G145" s="249"/>
      <c r="H145" s="249"/>
      <c r="I145" s="249"/>
      <c r="J145" s="249"/>
      <c r="K145" s="249"/>
      <c r="L145" s="249"/>
      <c r="M145" s="270" t="s">
        <v>35</v>
      </c>
      <c r="N145" s="245">
        <f>Step2A_Scenario1!N145</f>
        <v>0</v>
      </c>
      <c r="O145" s="245">
        <f>Step2A_Scenario1!O145</f>
        <v>0</v>
      </c>
      <c r="P145" s="245">
        <f>Step2A_Scenario1!P145</f>
        <v>0</v>
      </c>
      <c r="Q145" s="247">
        <f t="shared" si="15"/>
        <v>0</v>
      </c>
      <c r="R145" s="248">
        <f t="shared" si="15"/>
        <v>0</v>
      </c>
      <c r="S145" s="65"/>
      <c r="T145" s="5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</row>
    <row r="146" spans="1:32" x14ac:dyDescent="0.2">
      <c r="A146" s="34"/>
      <c r="C146" s="66"/>
      <c r="D146" s="66"/>
      <c r="E146" s="228" t="s">
        <v>114</v>
      </c>
      <c r="F146" s="249"/>
      <c r="G146" s="249"/>
      <c r="H146" s="249"/>
      <c r="I146" s="516" t="str">
        <f>Step2A_Scenario1!I146</f>
        <v>3-yr rolling avg</v>
      </c>
      <c r="J146" s="517"/>
      <c r="K146" s="269"/>
      <c r="L146" s="269"/>
      <c r="M146" s="271" t="s">
        <v>35</v>
      </c>
      <c r="N146" s="272">
        <f>Step2A_Scenario1!N146</f>
        <v>0</v>
      </c>
      <c r="O146" s="272">
        <f>Step2A_Scenario1!O146</f>
        <v>0</v>
      </c>
      <c r="P146" s="272">
        <f>Step2A_Scenario1!P146</f>
        <v>0</v>
      </c>
      <c r="Q146" s="273">
        <f t="shared" si="15"/>
        <v>0</v>
      </c>
      <c r="R146" s="274">
        <f t="shared" si="15"/>
        <v>0</v>
      </c>
      <c r="S146" s="65"/>
      <c r="T146" s="5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</row>
    <row r="147" spans="1:32" ht="8.25" customHeight="1" x14ac:dyDescent="0.2">
      <c r="A147" s="34"/>
      <c r="C147" s="66"/>
      <c r="D147" s="275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65"/>
      <c r="S147" s="65"/>
      <c r="T147" s="5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</row>
    <row r="148" spans="1:32" ht="13.5" thickBot="1" x14ac:dyDescent="0.25">
      <c r="A148" s="34"/>
      <c r="C148" s="66"/>
      <c r="D148" s="66"/>
      <c r="E148" s="228" t="s">
        <v>38</v>
      </c>
      <c r="F148" s="249"/>
      <c r="G148" s="249"/>
      <c r="H148" s="249"/>
      <c r="I148" s="249"/>
      <c r="J148" s="249"/>
      <c r="K148" s="276"/>
      <c r="L148" s="276"/>
      <c r="M148" s="277">
        <f>Step1_Historical!L35</f>
        <v>0</v>
      </c>
      <c r="N148" s="278">
        <f>M156</f>
        <v>0</v>
      </c>
      <c r="O148" s="278">
        <f>N156</f>
        <v>0</v>
      </c>
      <c r="P148" s="279">
        <f>O156</f>
        <v>0</v>
      </c>
      <c r="Q148" s="279">
        <f>P156</f>
        <v>0</v>
      </c>
      <c r="R148" s="280">
        <f>Q156</f>
        <v>0</v>
      </c>
      <c r="S148" s="65"/>
      <c r="T148" s="5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</row>
    <row r="149" spans="1:32" ht="13.5" hidden="1" outlineLevel="1" thickBot="1" x14ac:dyDescent="0.25">
      <c r="A149" s="34"/>
      <c r="C149" s="66"/>
      <c r="D149" s="66"/>
      <c r="E149" s="281" t="s">
        <v>151</v>
      </c>
      <c r="F149" s="249"/>
      <c r="G149" s="249"/>
      <c r="H149" s="249"/>
      <c r="I149" s="249"/>
      <c r="J149" s="249"/>
      <c r="K149" s="276"/>
      <c r="L149" s="276"/>
      <c r="M149" s="270" t="s">
        <v>35</v>
      </c>
      <c r="N149" s="282">
        <f>N144*(IF($I144=$D$572,N$572,IF($I144=$D$573,N$573,IF($I144=$D$574,N$574,IF($I144=$D$575,N$575,IF($I144=$D$576,N$576,"NA"))))))</f>
        <v>0</v>
      </c>
      <c r="O149" s="282">
        <f>O144*(IF($I144=$D$572,O$572,IF($I144=$D$573,O$573,IF($I144=$D$574,O$574,IF($I144=$D$575,O$575,IF($I144=$D$576,O$576,"NA"))))))</f>
        <v>0</v>
      </c>
      <c r="P149" s="283">
        <f>P144*(IF($I144=$D$572,P$572,IF($I144=$D$573,P$573,IF($I144=$D$574,P$574,IF($I144=$D$575,P$575,IF($I144=$D$576,P$576,"NA"))))))</f>
        <v>0</v>
      </c>
      <c r="Q149" s="283">
        <f>Q144*(IF($I144=$D$572,Q$572,IF($I144=$D$573,Q$573,IF($I144=$D$574,Q$574,IF($I144=$D$575,Q$575,IF($I144=$D$576,Q$576,"NA"))))))</f>
        <v>0</v>
      </c>
      <c r="R149" s="284">
        <f>R144*(IF($I144=$D$572,R$572,IF($I144=$D$573,R$573,IF($I144=$D$574,R$574,IF($I144=$D$575,R$575,IF($I144=$D$576,R$576,"NA"))))))</f>
        <v>0</v>
      </c>
      <c r="S149" s="65"/>
      <c r="T149" s="5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</row>
    <row r="150" spans="1:32" ht="13.5" hidden="1" outlineLevel="1" thickBot="1" x14ac:dyDescent="0.25">
      <c r="A150" s="34"/>
      <c r="C150" s="66"/>
      <c r="D150" s="66"/>
      <c r="E150" s="281" t="s">
        <v>152</v>
      </c>
      <c r="F150" s="249"/>
      <c r="G150" s="249"/>
      <c r="H150" s="249"/>
      <c r="I150" s="249"/>
      <c r="J150" s="249"/>
      <c r="K150" s="285"/>
      <c r="L150" s="285"/>
      <c r="M150" s="270" t="s">
        <v>35</v>
      </c>
      <c r="N150" s="282">
        <f>N145*N148</f>
        <v>0</v>
      </c>
      <c r="O150" s="282">
        <f>O145*O148</f>
        <v>0</v>
      </c>
      <c r="P150" s="282">
        <f>P145*P148</f>
        <v>0</v>
      </c>
      <c r="Q150" s="282">
        <f>Q145*Q148</f>
        <v>0</v>
      </c>
      <c r="R150" s="284">
        <f>R145*R148</f>
        <v>0</v>
      </c>
      <c r="S150" s="65"/>
      <c r="T150" s="5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</row>
    <row r="151" spans="1:32" ht="13.5" hidden="1" outlineLevel="1" thickBot="1" x14ac:dyDescent="0.25">
      <c r="A151" s="34"/>
      <c r="C151" s="66"/>
      <c r="D151" s="66"/>
      <c r="E151" s="281" t="s">
        <v>153</v>
      </c>
      <c r="F151" s="249"/>
      <c r="G151" s="249"/>
      <c r="H151" s="249"/>
      <c r="I151" s="249"/>
      <c r="J151" s="249"/>
      <c r="K151" s="276"/>
      <c r="L151" s="276"/>
      <c r="M151" s="286" t="s">
        <v>35</v>
      </c>
      <c r="N151" s="282">
        <f>N146*(IF($I146=$D$572,N$572,IF($I146=$D$573,N$573,IF($I146=$D$574,N$574,IF($I146=$D$575,N$575,IF($I146=$D$576,N$576,"NA"))))))</f>
        <v>0</v>
      </c>
      <c r="O151" s="282">
        <f>O146*(IF($I146=$D$572,O$572,IF($I146=$D$573,O$573,IF($I146=$D$574,O$574,IF($I146=$D$575,O$575,IF($I146=$D$576,O$576,"NA"))))))</f>
        <v>0</v>
      </c>
      <c r="P151" s="283">
        <f>P146*(IF($I146=$D$572,P$572,IF($I146=$D$573,P$573,IF($I146=$D$574,P$574,IF($I146=$D$575,P$575,IF($I146=$D$576,P$576,"NA"))))))</f>
        <v>0</v>
      </c>
      <c r="Q151" s="283">
        <f>Q146*(IF($I146=$D$572,Q$572,IF($I146=$D$573,Q$573,IF($I146=$D$574,Q$574,IF($I146=$D$575,Q$575,IF($I146=$D$576,Q$576,"NA"))))))</f>
        <v>0</v>
      </c>
      <c r="R151" s="284">
        <f>R146*(IF($I146=$D$572,R$572,IF($I146=$D$573,R$573,IF($I146=$D$574,R$574,IF($I146=$D$575,R$575,IF($I146=$D$576,R$576,"NA"))))))</f>
        <v>0</v>
      </c>
      <c r="S151" s="65"/>
      <c r="T151" s="5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</row>
    <row r="152" spans="1:32" ht="13.5" hidden="1" outlineLevel="2" thickBot="1" x14ac:dyDescent="0.25">
      <c r="A152" s="34"/>
      <c r="C152" s="66"/>
      <c r="D152" s="66"/>
      <c r="E152" s="364" t="s">
        <v>154</v>
      </c>
      <c r="F152" s="249"/>
      <c r="G152" s="249"/>
      <c r="H152" s="249"/>
      <c r="I152" s="249"/>
      <c r="J152" s="249"/>
      <c r="K152" s="276"/>
      <c r="L152" s="276"/>
      <c r="M152" s="286" t="s">
        <v>35</v>
      </c>
      <c r="N152" s="282">
        <f>N148*N$26*(1-$K$28)</f>
        <v>0</v>
      </c>
      <c r="O152" s="282">
        <f>O148*O$26*(1-$K$28)</f>
        <v>0</v>
      </c>
      <c r="P152" s="282">
        <f>P148*P$26*(1-$K$28)</f>
        <v>0</v>
      </c>
      <c r="Q152" s="282">
        <f>Q148*Q$26*(1-$K$28)</f>
        <v>0</v>
      </c>
      <c r="R152" s="284">
        <f>R148*R$26*(1-$K$28)</f>
        <v>0</v>
      </c>
      <c r="S152" s="65"/>
      <c r="T152" s="5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</row>
    <row r="153" spans="1:32" ht="13.5" hidden="1" outlineLevel="2" thickBot="1" x14ac:dyDescent="0.25">
      <c r="A153" s="34"/>
      <c r="C153" s="66"/>
      <c r="D153" s="66"/>
      <c r="E153" s="364" t="s">
        <v>155</v>
      </c>
      <c r="F153" s="249"/>
      <c r="G153" s="249"/>
      <c r="H153" s="249"/>
      <c r="I153" s="249"/>
      <c r="J153" s="249"/>
      <c r="K153" s="276"/>
      <c r="L153" s="276"/>
      <c r="M153" s="286" t="s">
        <v>35</v>
      </c>
      <c r="N153" s="282">
        <f>N$27*(IF($K$27=$D$572,N$572,IF($K$27=$D$573,N$573,IF($K$27=$D$574,N$574,IF($K$27=$D$575,N$575,IF($K$27=$D$576,N$576,"NA"))))))</f>
        <v>0</v>
      </c>
      <c r="O153" s="282">
        <f>O$27*(IF($K$27=$D$572,O$572,IF($K$27=$D$573,O$573,IF($K$27=$D$574,O$574,IF($K$27=$D$575,O$575,IF($K$27=$D$576,O$576,"NA"))))))</f>
        <v>0</v>
      </c>
      <c r="P153" s="283">
        <f>P$27*(IF($K$27=$D$572,P$572,IF($K$27=$D$573,P$573,IF($K$27=$D$574,P$574,IF($K$27=$D$575,P$575,IF($K$27=$D$576,P$576,"NA"))))))</f>
        <v>0</v>
      </c>
      <c r="Q153" s="283">
        <f>Q$27*(IF($K$27=$D$572,Q$572,IF($K$27=$D$573,Q$573,IF($K$27=$D$574,Q$574,IF($K$27=$D$575,Q$575,IF($K$27=$D$576,Q$576,"NA"))))))</f>
        <v>0</v>
      </c>
      <c r="R153" s="284">
        <f>R$27*(IF($K$27=$D$572,R$572,IF($K$27=$D$573,R$573,IF($K$27=$D$574,R$574,IF($K$27=$D$575,R$575,IF($K$27=$D$576,R$576,"NA"))))))</f>
        <v>0</v>
      </c>
      <c r="S153" s="65"/>
      <c r="T153" s="5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</row>
    <row r="154" spans="1:32" ht="13.5" hidden="1" outlineLevel="2" thickBot="1" x14ac:dyDescent="0.25">
      <c r="A154" s="34"/>
      <c r="C154" s="66"/>
      <c r="D154" s="66"/>
      <c r="E154" s="364" t="s">
        <v>156</v>
      </c>
      <c r="F154" s="249"/>
      <c r="G154" s="249"/>
      <c r="H154" s="249"/>
      <c r="I154" s="249"/>
      <c r="J154" s="249"/>
      <c r="K154" s="276"/>
      <c r="L154" s="276"/>
      <c r="M154" s="286" t="s">
        <v>35</v>
      </c>
      <c r="N154" s="282">
        <f>IF($H$28=$G$479,N148*$K$28*N$28,0)</f>
        <v>0</v>
      </c>
      <c r="O154" s="282">
        <f>IF($H$28=$G$479,O148*$K$28*O$28,0)</f>
        <v>0</v>
      </c>
      <c r="P154" s="283">
        <f>IF($H$28=$G$479,P148*$K$28*P$28,0)</f>
        <v>0</v>
      </c>
      <c r="Q154" s="283">
        <f>IF($H$28=$G$479,Q148*$K$28*Q$28,0)</f>
        <v>0</v>
      </c>
      <c r="R154" s="284">
        <f>IF($H$28=$G$479,R148*$K$28*R$28,0)</f>
        <v>0</v>
      </c>
      <c r="S154" s="65"/>
      <c r="T154" s="5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</row>
    <row r="155" spans="1:32" ht="13.5" hidden="1" outlineLevel="1" thickBot="1" x14ac:dyDescent="0.25">
      <c r="A155" s="34"/>
      <c r="C155" s="66"/>
      <c r="D155" s="66"/>
      <c r="E155" s="281" t="s">
        <v>157</v>
      </c>
      <c r="F155" s="249"/>
      <c r="G155" s="249"/>
      <c r="H155" s="249"/>
      <c r="I155" s="249"/>
      <c r="J155" s="249"/>
      <c r="K155" s="276"/>
      <c r="L155" s="276"/>
      <c r="M155" s="286" t="s">
        <v>35</v>
      </c>
      <c r="N155" s="282">
        <f>N152-N153+N154</f>
        <v>0</v>
      </c>
      <c r="O155" s="282">
        <f>O152-O153+O154</f>
        <v>0</v>
      </c>
      <c r="P155" s="282">
        <f>P152-P153+P154</f>
        <v>0</v>
      </c>
      <c r="Q155" s="282">
        <f>Q152-Q153+Q154</f>
        <v>0</v>
      </c>
      <c r="R155" s="284">
        <f>R152-R153+R154</f>
        <v>0</v>
      </c>
      <c r="S155" s="65"/>
      <c r="T155" s="5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</row>
    <row r="156" spans="1:32" ht="13.5" collapsed="1" thickBot="1" x14ac:dyDescent="0.25">
      <c r="A156" s="34"/>
      <c r="C156" s="66"/>
      <c r="D156" s="67"/>
      <c r="E156" s="256" t="s">
        <v>37</v>
      </c>
      <c r="F156" s="236"/>
      <c r="G156" s="236"/>
      <c r="H156" s="236"/>
      <c r="I156" s="236"/>
      <c r="J156" s="236"/>
      <c r="K156" s="287"/>
      <c r="L156" s="287"/>
      <c r="M156" s="288">
        <f>Step1_Historical!M35</f>
        <v>0</v>
      </c>
      <c r="N156" s="289">
        <f>N148-N149+N150-N151+N155</f>
        <v>0</v>
      </c>
      <c r="O156" s="289">
        <f>O148-O149+O150-O151+O155</f>
        <v>0</v>
      </c>
      <c r="P156" s="289">
        <f>P148-P149+P150-P151+P155</f>
        <v>0</v>
      </c>
      <c r="Q156" s="289">
        <f>Q148-Q149+Q150-Q151+Q155</f>
        <v>0</v>
      </c>
      <c r="R156" s="291">
        <f>R148-R149+R150-R151+R155</f>
        <v>0</v>
      </c>
      <c r="S156" s="65"/>
      <c r="T156" s="5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</row>
    <row r="157" spans="1:32" ht="13.5" thickBot="1" x14ac:dyDescent="0.25">
      <c r="A157" s="34"/>
      <c r="C157" s="66"/>
      <c r="D157" s="292"/>
      <c r="E157" s="293"/>
      <c r="F157" s="292"/>
      <c r="G157" s="292"/>
      <c r="H157" s="292"/>
      <c r="I157" s="292"/>
      <c r="J157" s="292"/>
      <c r="K157" s="294"/>
      <c r="L157" s="294"/>
      <c r="M157" s="295"/>
      <c r="N157" s="295"/>
      <c r="O157" s="295"/>
      <c r="P157" s="295"/>
      <c r="Q157" s="295"/>
      <c r="R157" s="295"/>
      <c r="S157" s="65"/>
      <c r="T157" s="5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</row>
    <row r="158" spans="1:32" ht="15" x14ac:dyDescent="0.2">
      <c r="A158" s="34"/>
      <c r="C158" s="66"/>
      <c r="D158" s="267" t="str">
        <f>Step1_Historical!D36</f>
        <v>Other Fund Type 2</v>
      </c>
      <c r="E158" s="239"/>
      <c r="F158" s="239"/>
      <c r="G158" s="239"/>
      <c r="H158" s="239"/>
      <c r="I158" s="239"/>
      <c r="J158" s="239"/>
      <c r="K158" s="268"/>
      <c r="L158" s="268"/>
      <c r="M158" s="241" t="str">
        <f t="shared" ref="M158:R158" si="16">M142</f>
        <v>Dec 31, 2013</v>
      </c>
      <c r="N158" s="241" t="str">
        <f t="shared" si="16"/>
        <v>Dec 31, 2014</v>
      </c>
      <c r="O158" s="241" t="str">
        <f t="shared" si="16"/>
        <v>Dec 31, 2015</v>
      </c>
      <c r="P158" s="241" t="str">
        <f t="shared" si="16"/>
        <v>Dec 31, 2016</v>
      </c>
      <c r="Q158" s="241" t="str">
        <f t="shared" si="16"/>
        <v>Dec 31, 2017</v>
      </c>
      <c r="R158" s="242" t="str">
        <f t="shared" si="16"/>
        <v>Dec 31, 2018</v>
      </c>
      <c r="S158" s="65"/>
      <c r="T158" s="5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</row>
    <row r="159" spans="1:32" ht="5.25" customHeight="1" x14ac:dyDescent="0.2">
      <c r="A159" s="34"/>
      <c r="C159" s="66"/>
      <c r="D159" s="66"/>
      <c r="E159" s="249"/>
      <c r="F159" s="249"/>
      <c r="G159" s="249"/>
      <c r="H159" s="249"/>
      <c r="I159" s="249"/>
      <c r="J159" s="249"/>
      <c r="K159" s="249"/>
      <c r="L159" s="249"/>
      <c r="M159" s="249"/>
      <c r="N159" s="249"/>
      <c r="O159" s="249"/>
      <c r="P159" s="249"/>
      <c r="Q159" s="249"/>
      <c r="R159" s="65"/>
      <c r="S159" s="65"/>
      <c r="T159" s="5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</row>
    <row r="160" spans="1:32" ht="13.5" thickBot="1" x14ac:dyDescent="0.25">
      <c r="A160" s="34"/>
      <c r="C160" s="66"/>
      <c r="D160" s="66"/>
      <c r="E160" s="228" t="s">
        <v>56</v>
      </c>
      <c r="F160" s="249"/>
      <c r="G160" s="249"/>
      <c r="H160" s="249"/>
      <c r="I160" s="516" t="str">
        <f>Step2A_Scenario1!I160</f>
        <v>3-yr rolling avg</v>
      </c>
      <c r="J160" s="517"/>
      <c r="K160" s="269"/>
      <c r="L160" s="269"/>
      <c r="M160" s="270" t="s">
        <v>35</v>
      </c>
      <c r="N160" s="245">
        <f>Step2A_Scenario1!N160</f>
        <v>0</v>
      </c>
      <c r="O160" s="245">
        <f>Step2A_Scenario1!O160</f>
        <v>0</v>
      </c>
      <c r="P160" s="245">
        <f>Step2A_Scenario1!P160</f>
        <v>0</v>
      </c>
      <c r="Q160" s="247">
        <f t="shared" ref="Q160:R162" si="17">P160</f>
        <v>0</v>
      </c>
      <c r="R160" s="248">
        <f t="shared" si="17"/>
        <v>0</v>
      </c>
      <c r="S160" s="65"/>
      <c r="T160" s="5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</row>
    <row r="161" spans="1:32" ht="13.5" thickBot="1" x14ac:dyDescent="0.25">
      <c r="A161" s="34"/>
      <c r="C161" s="66"/>
      <c r="D161" s="66"/>
      <c r="E161" s="228" t="s">
        <v>57</v>
      </c>
      <c r="F161" s="249"/>
      <c r="G161" s="249"/>
      <c r="H161" s="249"/>
      <c r="I161" s="249"/>
      <c r="J161" s="249"/>
      <c r="K161" s="249"/>
      <c r="L161" s="249"/>
      <c r="M161" s="270" t="s">
        <v>35</v>
      </c>
      <c r="N161" s="245">
        <f>Step2A_Scenario1!N161</f>
        <v>0</v>
      </c>
      <c r="O161" s="245">
        <f>Step2A_Scenario1!O161</f>
        <v>0</v>
      </c>
      <c r="P161" s="245">
        <f>Step2A_Scenario1!P161</f>
        <v>0</v>
      </c>
      <c r="Q161" s="247">
        <f t="shared" si="17"/>
        <v>0</v>
      </c>
      <c r="R161" s="248">
        <f t="shared" si="17"/>
        <v>0</v>
      </c>
      <c r="S161" s="65"/>
      <c r="T161" s="5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</row>
    <row r="162" spans="1:32" x14ac:dyDescent="0.2">
      <c r="A162" s="34"/>
      <c r="C162" s="66"/>
      <c r="D162" s="66"/>
      <c r="E162" s="228" t="s">
        <v>114</v>
      </c>
      <c r="F162" s="249"/>
      <c r="G162" s="249"/>
      <c r="H162" s="249"/>
      <c r="I162" s="516" t="str">
        <f>Step2A_Scenario1!I162</f>
        <v>3-yr rolling avg</v>
      </c>
      <c r="J162" s="517"/>
      <c r="K162" s="269"/>
      <c r="L162" s="269"/>
      <c r="M162" s="271" t="s">
        <v>35</v>
      </c>
      <c r="N162" s="272">
        <f>Step2A_Scenario1!N162</f>
        <v>0</v>
      </c>
      <c r="O162" s="272">
        <f>Step2A_Scenario1!O162</f>
        <v>0</v>
      </c>
      <c r="P162" s="272">
        <f>Step2A_Scenario1!P162</f>
        <v>0</v>
      </c>
      <c r="Q162" s="273">
        <f t="shared" si="17"/>
        <v>0</v>
      </c>
      <c r="R162" s="274">
        <f t="shared" si="17"/>
        <v>0</v>
      </c>
      <c r="S162" s="65"/>
      <c r="T162" s="5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</row>
    <row r="163" spans="1:32" ht="8.25" customHeight="1" x14ac:dyDescent="0.2">
      <c r="A163" s="34"/>
      <c r="C163" s="66"/>
      <c r="D163" s="275"/>
      <c r="E163" s="249"/>
      <c r="F163" s="249"/>
      <c r="G163" s="249"/>
      <c r="H163" s="249"/>
      <c r="I163" s="249"/>
      <c r="J163" s="249"/>
      <c r="K163" s="249"/>
      <c r="L163" s="249"/>
      <c r="M163" s="249"/>
      <c r="N163" s="249"/>
      <c r="O163" s="249"/>
      <c r="P163" s="249"/>
      <c r="Q163" s="249"/>
      <c r="R163" s="65"/>
      <c r="S163" s="65"/>
      <c r="T163" s="5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</row>
    <row r="164" spans="1:32" ht="13.5" thickBot="1" x14ac:dyDescent="0.25">
      <c r="A164" s="34"/>
      <c r="C164" s="66"/>
      <c r="D164" s="66"/>
      <c r="E164" s="228" t="s">
        <v>38</v>
      </c>
      <c r="F164" s="249"/>
      <c r="G164" s="249"/>
      <c r="H164" s="249"/>
      <c r="I164" s="249"/>
      <c r="J164" s="249"/>
      <c r="K164" s="276"/>
      <c r="L164" s="276"/>
      <c r="M164" s="277">
        <f>Step1_Historical!L36</f>
        <v>0</v>
      </c>
      <c r="N164" s="278">
        <f>M172</f>
        <v>0</v>
      </c>
      <c r="O164" s="278">
        <f>N172</f>
        <v>0</v>
      </c>
      <c r="P164" s="279">
        <f>O172</f>
        <v>0</v>
      </c>
      <c r="Q164" s="279">
        <f>P172</f>
        <v>0</v>
      </c>
      <c r="R164" s="280">
        <f>Q172</f>
        <v>0</v>
      </c>
      <c r="S164" s="65"/>
      <c r="T164" s="5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</row>
    <row r="165" spans="1:32" ht="13.5" hidden="1" outlineLevel="1" thickBot="1" x14ac:dyDescent="0.25">
      <c r="A165" s="34"/>
      <c r="C165" s="66"/>
      <c r="D165" s="66"/>
      <c r="E165" s="281" t="s">
        <v>151</v>
      </c>
      <c r="F165" s="249"/>
      <c r="G165" s="249"/>
      <c r="H165" s="249"/>
      <c r="I165" s="249"/>
      <c r="J165" s="249"/>
      <c r="K165" s="276"/>
      <c r="L165" s="276"/>
      <c r="M165" s="270" t="s">
        <v>35</v>
      </c>
      <c r="N165" s="282">
        <f>N160*(IF($I160=$D$582,N$582,IF($I160=$D$583,N$583,IF($I160=$D$584,N$584,IF($I160=$D$585,N$585,IF($I160=$D$586,N$586,"NA"))))))</f>
        <v>0</v>
      </c>
      <c r="O165" s="282">
        <f>O160*(IF($I160=$D$582,O$582,IF($I160=$D$583,O$583,IF($I160=$D$584,O$584,IF($I160=$D$585,O$585,IF($I160=$D$586,O$586,"NA"))))))</f>
        <v>0</v>
      </c>
      <c r="P165" s="283">
        <f>P160*(IF($I160=$D$582,P$582,IF($I160=$D$583,P$583,IF($I160=$D$584,P$584,IF($I160=$D$585,P$585,IF($I160=$D$586,P$586,"NA"))))))</f>
        <v>0</v>
      </c>
      <c r="Q165" s="283">
        <f>Q160*(IF($I160=$D$582,Q$582,IF($I160=$D$583,Q$583,IF($I160=$D$584,Q$584,IF($I160=$D$585,Q$585,IF($I160=$D$586,Q$586,"NA"))))))</f>
        <v>0</v>
      </c>
      <c r="R165" s="284">
        <f>R160*(IF($I160=$D$582,R$582,IF($I160=$D$583,R$583,IF($I160=$D$584,R$584,IF($I160=$D$585,R$585,IF($I160=$D$586,R$586,"NA"))))))</f>
        <v>0</v>
      </c>
      <c r="S165" s="65"/>
      <c r="T165" s="5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</row>
    <row r="166" spans="1:32" ht="13.5" hidden="1" outlineLevel="1" thickBot="1" x14ac:dyDescent="0.25">
      <c r="A166" s="34"/>
      <c r="C166" s="66"/>
      <c r="D166" s="66"/>
      <c r="E166" s="281" t="s">
        <v>152</v>
      </c>
      <c r="F166" s="249"/>
      <c r="G166" s="249"/>
      <c r="H166" s="249"/>
      <c r="I166" s="249"/>
      <c r="J166" s="249"/>
      <c r="K166" s="285"/>
      <c r="L166" s="285"/>
      <c r="M166" s="270" t="s">
        <v>35</v>
      </c>
      <c r="N166" s="282">
        <f>N161*N164</f>
        <v>0</v>
      </c>
      <c r="O166" s="282">
        <f>O161*O164</f>
        <v>0</v>
      </c>
      <c r="P166" s="282">
        <f>P161*P164</f>
        <v>0</v>
      </c>
      <c r="Q166" s="282">
        <f>Q161*Q164</f>
        <v>0</v>
      </c>
      <c r="R166" s="284">
        <f>R161*R164</f>
        <v>0</v>
      </c>
      <c r="S166" s="65"/>
      <c r="T166" s="5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</row>
    <row r="167" spans="1:32" ht="13.5" hidden="1" outlineLevel="1" thickBot="1" x14ac:dyDescent="0.25">
      <c r="A167" s="34"/>
      <c r="C167" s="66"/>
      <c r="D167" s="66"/>
      <c r="E167" s="281" t="s">
        <v>153</v>
      </c>
      <c r="F167" s="249"/>
      <c r="G167" s="249"/>
      <c r="H167" s="249"/>
      <c r="I167" s="249"/>
      <c r="J167" s="249"/>
      <c r="K167" s="276"/>
      <c r="L167" s="276"/>
      <c r="M167" s="286" t="s">
        <v>35</v>
      </c>
      <c r="N167" s="282">
        <f>N162*(IF($I162=$D$582,N$582,IF($I162=$D$583,N$583,IF($I162=$D$584,N$584,IF($I162=$D$585,N$585,IF($I162=$D$586,N$586,"NA"))))))</f>
        <v>0</v>
      </c>
      <c r="O167" s="282">
        <f>O162*(IF($I162=$D$582,O$582,IF($I162=$D$583,O$583,IF($I162=$D$584,O$584,IF($I162=$D$585,O$585,IF($I162=$D$586,O$586,"NA"))))))</f>
        <v>0</v>
      </c>
      <c r="P167" s="283">
        <f>P162*(IF($I162=$D$582,P$582,IF($I162=$D$583,P$583,IF($I162=$D$584,P$584,IF($I162=$D$585,P$585,IF($I162=$D$586,P$586,"NA"))))))</f>
        <v>0</v>
      </c>
      <c r="Q167" s="283">
        <f>Q162*(IF($I162=$D$582,Q$582,IF($I162=$D$583,Q$583,IF($I162=$D$584,Q$584,IF($I162=$D$585,Q$585,IF($I162=$D$586,Q$586,"NA"))))))</f>
        <v>0</v>
      </c>
      <c r="R167" s="284">
        <f>R162*(IF($I162=$D$582,R$582,IF($I162=$D$583,R$583,IF($I162=$D$584,R$584,IF($I162=$D$585,R$585,IF($I162=$D$586,R$586,"NA"))))))</f>
        <v>0</v>
      </c>
      <c r="S167" s="65"/>
      <c r="T167" s="5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</row>
    <row r="168" spans="1:32" ht="13.5" hidden="1" outlineLevel="2" thickBot="1" x14ac:dyDescent="0.25">
      <c r="A168" s="34"/>
      <c r="C168" s="66"/>
      <c r="D168" s="66"/>
      <c r="E168" s="364" t="s">
        <v>154</v>
      </c>
      <c r="F168" s="249"/>
      <c r="G168" s="249"/>
      <c r="H168" s="249"/>
      <c r="I168" s="249"/>
      <c r="J168" s="249"/>
      <c r="K168" s="276"/>
      <c r="L168" s="276"/>
      <c r="M168" s="286" t="s">
        <v>35</v>
      </c>
      <c r="N168" s="282">
        <f>N164*N$26*(1-$K$28)</f>
        <v>0</v>
      </c>
      <c r="O168" s="282">
        <f>O164*O$26*(1-$K$28)</f>
        <v>0</v>
      </c>
      <c r="P168" s="282">
        <f>P164*P$26*(1-$K$28)</f>
        <v>0</v>
      </c>
      <c r="Q168" s="282">
        <f>Q164*Q$26*(1-$K$28)</f>
        <v>0</v>
      </c>
      <c r="R168" s="284">
        <f>R164*R$26*(1-$K$28)</f>
        <v>0</v>
      </c>
      <c r="S168" s="65"/>
      <c r="T168" s="5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</row>
    <row r="169" spans="1:32" ht="13.5" hidden="1" outlineLevel="2" thickBot="1" x14ac:dyDescent="0.25">
      <c r="A169" s="34"/>
      <c r="C169" s="66"/>
      <c r="D169" s="66"/>
      <c r="E169" s="364" t="s">
        <v>155</v>
      </c>
      <c r="F169" s="249"/>
      <c r="G169" s="249"/>
      <c r="H169" s="249"/>
      <c r="I169" s="249"/>
      <c r="J169" s="249"/>
      <c r="K169" s="276"/>
      <c r="L169" s="276"/>
      <c r="M169" s="286" t="s">
        <v>35</v>
      </c>
      <c r="N169" s="282">
        <f>N$27*(IF($K$27=$D$582,N$582,IF($K$27=$D$583,N$583,IF($K$27=$D$584,N$584,IF($K$27=$D$585,N$585,IF($K$27=$D$586,N$586,"NA"))))))</f>
        <v>0</v>
      </c>
      <c r="O169" s="282">
        <f>O$27*(IF($K$27=$D$582,O$582,IF($K$27=$D$583,O$583,IF($K$27=$D$584,O$584,IF($K$27=$D$585,O$585,IF($K$27=$D$586,O$586,"NA"))))))</f>
        <v>0</v>
      </c>
      <c r="P169" s="283">
        <f>P$27*(IF($K$27=$D$582,P$582,IF($K$27=$D$583,P$583,IF($K$27=$D$584,P$584,IF($K$27=$D$585,P$585,IF($K$27=$D$586,P$586,"NA"))))))</f>
        <v>0</v>
      </c>
      <c r="Q169" s="283">
        <f>Q$27*(IF($K$27=$D$582,Q$582,IF($K$27=$D$583,Q$583,IF($K$27=$D$584,Q$584,IF($K$27=$D$585,Q$585,IF($K$27=$D$586,Q$586,"NA"))))))</f>
        <v>0</v>
      </c>
      <c r="R169" s="284">
        <f>R$27*(IF($K$27=$D$582,R$582,IF($K$27=$D$583,R$583,IF($K$27=$D$584,R$584,IF($K$27=$D$585,R$585,IF($K$27=$D$586,R$586,"NA"))))))</f>
        <v>0</v>
      </c>
      <c r="S169" s="65"/>
      <c r="T169" s="5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</row>
    <row r="170" spans="1:32" ht="13.5" hidden="1" outlineLevel="2" thickBot="1" x14ac:dyDescent="0.25">
      <c r="A170" s="34"/>
      <c r="C170" s="66"/>
      <c r="D170" s="66"/>
      <c r="E170" s="364" t="s">
        <v>156</v>
      </c>
      <c r="F170" s="249"/>
      <c r="G170" s="249"/>
      <c r="H170" s="249"/>
      <c r="I170" s="249"/>
      <c r="J170" s="249"/>
      <c r="K170" s="276"/>
      <c r="L170" s="276"/>
      <c r="M170" s="286" t="s">
        <v>35</v>
      </c>
      <c r="N170" s="282">
        <f>IF($H$28=$G$479,N164*$K$28*N$28,0)</f>
        <v>0</v>
      </c>
      <c r="O170" s="282">
        <f>IF($H$28=$G$479,O164*$K$28*O$28,0)</f>
        <v>0</v>
      </c>
      <c r="P170" s="283">
        <f>IF($H$28=$G$479,P164*$K$28*P$28,0)</f>
        <v>0</v>
      </c>
      <c r="Q170" s="283">
        <f>IF($H$28=$G$479,Q164*$K$28*Q$28,0)</f>
        <v>0</v>
      </c>
      <c r="R170" s="284">
        <f>IF($H$28=$G$479,R164*$K$28*R$28,0)</f>
        <v>0</v>
      </c>
      <c r="S170" s="65"/>
      <c r="T170" s="5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</row>
    <row r="171" spans="1:32" ht="13.5" hidden="1" outlineLevel="1" thickBot="1" x14ac:dyDescent="0.25">
      <c r="A171" s="34"/>
      <c r="C171" s="66"/>
      <c r="D171" s="66"/>
      <c r="E171" s="281" t="s">
        <v>157</v>
      </c>
      <c r="F171" s="249"/>
      <c r="G171" s="249"/>
      <c r="H171" s="249"/>
      <c r="I171" s="249"/>
      <c r="J171" s="249"/>
      <c r="K171" s="276"/>
      <c r="L171" s="276"/>
      <c r="M171" s="286" t="s">
        <v>35</v>
      </c>
      <c r="N171" s="282">
        <f>N168-N169+N170</f>
        <v>0</v>
      </c>
      <c r="O171" s="282">
        <f>O168-O169+O170</f>
        <v>0</v>
      </c>
      <c r="P171" s="282">
        <f>P168-P169+P170</f>
        <v>0</v>
      </c>
      <c r="Q171" s="282">
        <f>Q168-Q169+Q170</f>
        <v>0</v>
      </c>
      <c r="R171" s="284">
        <f>R168-R169+R170</f>
        <v>0</v>
      </c>
      <c r="S171" s="65"/>
      <c r="T171" s="5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</row>
    <row r="172" spans="1:32" ht="13.5" collapsed="1" thickBot="1" x14ac:dyDescent="0.25">
      <c r="A172" s="34"/>
      <c r="C172" s="66"/>
      <c r="D172" s="67"/>
      <c r="E172" s="256" t="s">
        <v>37</v>
      </c>
      <c r="F172" s="236"/>
      <c r="G172" s="236"/>
      <c r="H172" s="236"/>
      <c r="I172" s="236"/>
      <c r="J172" s="236"/>
      <c r="K172" s="287"/>
      <c r="L172" s="287"/>
      <c r="M172" s="288">
        <f>Step1_Historical!M36</f>
        <v>0</v>
      </c>
      <c r="N172" s="289">
        <f>N164-N165+N166-N167+N171</f>
        <v>0</v>
      </c>
      <c r="O172" s="289">
        <f>O164-O165+O166-O167+O171</f>
        <v>0</v>
      </c>
      <c r="P172" s="289">
        <f>P164-P165+P166-P167+P171</f>
        <v>0</v>
      </c>
      <c r="Q172" s="289">
        <f>Q164-Q165+Q166-Q167+Q171</f>
        <v>0</v>
      </c>
      <c r="R172" s="291">
        <f>R164-R165+R166-R167+R171</f>
        <v>0</v>
      </c>
      <c r="S172" s="65"/>
      <c r="T172" s="5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</row>
    <row r="173" spans="1:32" ht="13.5" thickBot="1" x14ac:dyDescent="0.25">
      <c r="A173" s="34"/>
      <c r="C173" s="66"/>
      <c r="D173" s="249"/>
      <c r="E173" s="228"/>
      <c r="F173" s="249"/>
      <c r="G173" s="249"/>
      <c r="H173" s="249"/>
      <c r="I173" s="249"/>
      <c r="J173" s="249"/>
      <c r="K173" s="276"/>
      <c r="L173" s="276"/>
      <c r="M173" s="296"/>
      <c r="N173" s="296"/>
      <c r="O173" s="296"/>
      <c r="P173" s="296"/>
      <c r="Q173" s="296"/>
      <c r="R173" s="296"/>
      <c r="S173" s="65"/>
      <c r="T173" s="5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</row>
    <row r="174" spans="1:32" ht="15" x14ac:dyDescent="0.2">
      <c r="A174" s="34"/>
      <c r="C174" s="66"/>
      <c r="D174" s="267" t="str">
        <f>Step1_Historical!D37</f>
        <v>Other Fund Type 3</v>
      </c>
      <c r="E174" s="239"/>
      <c r="F174" s="239"/>
      <c r="G174" s="239"/>
      <c r="H174" s="239"/>
      <c r="I174" s="239"/>
      <c r="J174" s="239"/>
      <c r="K174" s="268"/>
      <c r="L174" s="268"/>
      <c r="M174" s="241" t="str">
        <f t="shared" ref="M174:R174" si="18">M158</f>
        <v>Dec 31, 2013</v>
      </c>
      <c r="N174" s="241" t="str">
        <f t="shared" si="18"/>
        <v>Dec 31, 2014</v>
      </c>
      <c r="O174" s="241" t="str">
        <f t="shared" si="18"/>
        <v>Dec 31, 2015</v>
      </c>
      <c r="P174" s="241" t="str">
        <f t="shared" si="18"/>
        <v>Dec 31, 2016</v>
      </c>
      <c r="Q174" s="241" t="str">
        <f t="shared" si="18"/>
        <v>Dec 31, 2017</v>
      </c>
      <c r="R174" s="242" t="str">
        <f t="shared" si="18"/>
        <v>Dec 31, 2018</v>
      </c>
      <c r="S174" s="65"/>
      <c r="T174" s="5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</row>
    <row r="175" spans="1:32" ht="5.25" customHeight="1" x14ac:dyDescent="0.2">
      <c r="A175" s="34"/>
      <c r="C175" s="66"/>
      <c r="D175" s="66"/>
      <c r="E175" s="249"/>
      <c r="F175" s="249"/>
      <c r="G175" s="249"/>
      <c r="H175" s="249"/>
      <c r="I175" s="249"/>
      <c r="J175" s="249"/>
      <c r="K175" s="249"/>
      <c r="L175" s="249"/>
      <c r="M175" s="249"/>
      <c r="N175" s="249"/>
      <c r="O175" s="249"/>
      <c r="P175" s="249"/>
      <c r="Q175" s="249"/>
      <c r="R175" s="65"/>
      <c r="S175" s="65"/>
      <c r="T175" s="5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</row>
    <row r="176" spans="1:32" ht="13.5" thickBot="1" x14ac:dyDescent="0.25">
      <c r="A176" s="34"/>
      <c r="C176" s="66"/>
      <c r="D176" s="66"/>
      <c r="E176" s="228" t="s">
        <v>56</v>
      </c>
      <c r="F176" s="249"/>
      <c r="G176" s="249"/>
      <c r="H176" s="249"/>
      <c r="I176" s="516" t="str">
        <f>Step2A_Scenario1!I176</f>
        <v>3-yr rolling avg</v>
      </c>
      <c r="J176" s="517"/>
      <c r="K176" s="269"/>
      <c r="L176" s="269"/>
      <c r="M176" s="270" t="s">
        <v>35</v>
      </c>
      <c r="N176" s="245">
        <f>Step2A_Scenario1!N176</f>
        <v>0</v>
      </c>
      <c r="O176" s="245">
        <f>Step2A_Scenario1!O176</f>
        <v>0</v>
      </c>
      <c r="P176" s="245">
        <f>Step2A_Scenario1!P176</f>
        <v>0</v>
      </c>
      <c r="Q176" s="247">
        <f t="shared" ref="Q176:R178" si="19">P176</f>
        <v>0</v>
      </c>
      <c r="R176" s="248">
        <f t="shared" si="19"/>
        <v>0</v>
      </c>
      <c r="S176" s="65"/>
      <c r="T176" s="5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</row>
    <row r="177" spans="1:32" ht="13.5" thickBot="1" x14ac:dyDescent="0.25">
      <c r="A177" s="34"/>
      <c r="C177" s="66"/>
      <c r="D177" s="66"/>
      <c r="E177" s="228" t="s">
        <v>57</v>
      </c>
      <c r="F177" s="249"/>
      <c r="G177" s="249"/>
      <c r="H177" s="249"/>
      <c r="I177" s="249"/>
      <c r="J177" s="249"/>
      <c r="K177" s="249"/>
      <c r="L177" s="249"/>
      <c r="M177" s="270" t="s">
        <v>35</v>
      </c>
      <c r="N177" s="245">
        <f>Step2A_Scenario1!N177</f>
        <v>0</v>
      </c>
      <c r="O177" s="245">
        <f>Step2A_Scenario1!O177</f>
        <v>0</v>
      </c>
      <c r="P177" s="245">
        <f>Step2A_Scenario1!P177</f>
        <v>0</v>
      </c>
      <c r="Q177" s="247">
        <f t="shared" si="19"/>
        <v>0</v>
      </c>
      <c r="R177" s="248">
        <f t="shared" si="19"/>
        <v>0</v>
      </c>
      <c r="S177" s="65"/>
      <c r="T177" s="5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</row>
    <row r="178" spans="1:32" x14ac:dyDescent="0.2">
      <c r="A178" s="34"/>
      <c r="C178" s="66"/>
      <c r="D178" s="66"/>
      <c r="E178" s="228" t="s">
        <v>114</v>
      </c>
      <c r="F178" s="249"/>
      <c r="G178" s="249"/>
      <c r="H178" s="249"/>
      <c r="I178" s="516" t="str">
        <f>Step2A_Scenario1!I178</f>
        <v>3-yr rolling avg</v>
      </c>
      <c r="J178" s="517"/>
      <c r="K178" s="269"/>
      <c r="L178" s="269"/>
      <c r="M178" s="271" t="s">
        <v>35</v>
      </c>
      <c r="N178" s="272">
        <f>Step2A_Scenario1!N178</f>
        <v>0</v>
      </c>
      <c r="O178" s="272">
        <f>Step2A_Scenario1!O178</f>
        <v>0</v>
      </c>
      <c r="P178" s="272">
        <f>Step2A_Scenario1!P178</f>
        <v>0</v>
      </c>
      <c r="Q178" s="273">
        <f t="shared" si="19"/>
        <v>0</v>
      </c>
      <c r="R178" s="274">
        <f t="shared" si="19"/>
        <v>0</v>
      </c>
      <c r="S178" s="65"/>
      <c r="T178" s="5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</row>
    <row r="179" spans="1:32" ht="8.25" customHeight="1" x14ac:dyDescent="0.2">
      <c r="A179" s="34"/>
      <c r="C179" s="66"/>
      <c r="D179" s="275"/>
      <c r="E179" s="249"/>
      <c r="F179" s="249"/>
      <c r="G179" s="249"/>
      <c r="H179" s="249"/>
      <c r="I179" s="249"/>
      <c r="J179" s="249"/>
      <c r="K179" s="249"/>
      <c r="L179" s="249"/>
      <c r="M179" s="249"/>
      <c r="N179" s="249"/>
      <c r="O179" s="249"/>
      <c r="P179" s="249"/>
      <c r="Q179" s="249"/>
      <c r="R179" s="65"/>
      <c r="S179" s="65"/>
      <c r="T179" s="5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</row>
    <row r="180" spans="1:32" ht="13.5" thickBot="1" x14ac:dyDescent="0.25">
      <c r="A180" s="34"/>
      <c r="C180" s="66"/>
      <c r="D180" s="66"/>
      <c r="E180" s="228" t="s">
        <v>38</v>
      </c>
      <c r="F180" s="249"/>
      <c r="G180" s="249"/>
      <c r="H180" s="249"/>
      <c r="I180" s="249"/>
      <c r="J180" s="249"/>
      <c r="K180" s="276"/>
      <c r="L180" s="276"/>
      <c r="M180" s="277">
        <f>Step1_Historical!L37</f>
        <v>0</v>
      </c>
      <c r="N180" s="278">
        <f>M188</f>
        <v>0</v>
      </c>
      <c r="O180" s="278">
        <f>N188</f>
        <v>0</v>
      </c>
      <c r="P180" s="279">
        <f>O188</f>
        <v>0</v>
      </c>
      <c r="Q180" s="279">
        <f>P188</f>
        <v>0</v>
      </c>
      <c r="R180" s="280">
        <f>Q188</f>
        <v>0</v>
      </c>
      <c r="S180" s="65"/>
      <c r="T180" s="5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</row>
    <row r="181" spans="1:32" ht="13.5" hidden="1" outlineLevel="1" thickBot="1" x14ac:dyDescent="0.25">
      <c r="A181" s="34"/>
      <c r="C181" s="66"/>
      <c r="D181" s="66"/>
      <c r="E181" s="281" t="s">
        <v>151</v>
      </c>
      <c r="F181" s="249"/>
      <c r="G181" s="249"/>
      <c r="H181" s="249"/>
      <c r="I181" s="249"/>
      <c r="J181" s="249"/>
      <c r="K181" s="276"/>
      <c r="L181" s="276"/>
      <c r="M181" s="270" t="s">
        <v>35</v>
      </c>
      <c r="N181" s="282">
        <f>N176*(IF($I176=$D$592,N$592,IF($I176=$D$593,N$593,IF($I176=$D$594,N$594,IF($I176=$D$595,N$595,IF($I176=$D$596,N$596,"NA"))))))</f>
        <v>0</v>
      </c>
      <c r="O181" s="282">
        <f>O176*(IF($I176=$D$592,O$592,IF($I176=$D$593,O$593,IF($I176=$D$594,O$594,IF($I176=$D$595,O$595,IF($I176=$D$596,O$596,"NA"))))))</f>
        <v>0</v>
      </c>
      <c r="P181" s="283">
        <f>P176*(IF($I176=$D$592,P$592,IF($I176=$D$593,P$593,IF($I176=$D$594,P$594,IF($I176=$D$595,P$595,IF($I176=$D$596,P$596,"NA"))))))</f>
        <v>0</v>
      </c>
      <c r="Q181" s="283">
        <f>Q176*(IF($I176=$D$592,Q$592,IF($I176=$D$593,Q$593,IF($I176=$D$594,Q$594,IF($I176=$D$595,Q$595,IF($I176=$D$596,Q$596,"NA"))))))</f>
        <v>0</v>
      </c>
      <c r="R181" s="284">
        <f>R176*(IF($I176=$D$592,R$592,IF($I176=$D$593,R$593,IF($I176=$D$594,R$594,IF($I176=$D$595,R$595,IF($I176=$D$596,R$596,"NA"))))))</f>
        <v>0</v>
      </c>
      <c r="S181" s="65"/>
      <c r="T181" s="5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</row>
    <row r="182" spans="1:32" ht="13.5" hidden="1" outlineLevel="1" thickBot="1" x14ac:dyDescent="0.25">
      <c r="A182" s="34"/>
      <c r="C182" s="66"/>
      <c r="D182" s="66"/>
      <c r="E182" s="281" t="s">
        <v>152</v>
      </c>
      <c r="F182" s="249"/>
      <c r="G182" s="249"/>
      <c r="H182" s="249"/>
      <c r="I182" s="249"/>
      <c r="J182" s="249"/>
      <c r="K182" s="285"/>
      <c r="L182" s="285"/>
      <c r="M182" s="270" t="s">
        <v>35</v>
      </c>
      <c r="N182" s="282">
        <f>N177*N180</f>
        <v>0</v>
      </c>
      <c r="O182" s="282">
        <f>O177*O180</f>
        <v>0</v>
      </c>
      <c r="P182" s="282">
        <f>P177*P180</f>
        <v>0</v>
      </c>
      <c r="Q182" s="282">
        <f>Q177*Q180</f>
        <v>0</v>
      </c>
      <c r="R182" s="284">
        <f>R177*R180</f>
        <v>0</v>
      </c>
      <c r="S182" s="65"/>
      <c r="T182" s="5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</row>
    <row r="183" spans="1:32" ht="13.5" hidden="1" outlineLevel="1" thickBot="1" x14ac:dyDescent="0.25">
      <c r="A183" s="34"/>
      <c r="C183" s="66"/>
      <c r="D183" s="66"/>
      <c r="E183" s="281" t="s">
        <v>153</v>
      </c>
      <c r="F183" s="249"/>
      <c r="G183" s="249"/>
      <c r="H183" s="249"/>
      <c r="I183" s="249"/>
      <c r="J183" s="249"/>
      <c r="K183" s="276"/>
      <c r="L183" s="276"/>
      <c r="M183" s="286" t="s">
        <v>35</v>
      </c>
      <c r="N183" s="282">
        <f>N178*(IF($I178=$D$592,N$592,IF($I178=$D$593,N$593,IF($I178=$D$594,N$594,IF($I178=$D$595,N$595,IF($I178=$D$596,N$596,"NA"))))))</f>
        <v>0</v>
      </c>
      <c r="O183" s="282">
        <f>O178*(IF($I178=$D$592,O$592,IF($I178=$D$593,O$593,IF($I178=$D$594,O$594,IF($I178=$D$595,O$595,IF($I178=$D$596,O$596,"NA"))))))</f>
        <v>0</v>
      </c>
      <c r="P183" s="283">
        <f>P178*(IF($I178=$D$592,P$592,IF($I178=$D$593,P$593,IF($I178=$D$594,P$594,IF($I178=$D$595,P$595,IF($I178=$D$596,P$596,"NA"))))))</f>
        <v>0</v>
      </c>
      <c r="Q183" s="283">
        <f>Q178*(IF($I178=$D$592,Q$592,IF($I178=$D$593,Q$593,IF($I178=$D$594,Q$594,IF($I178=$D$595,Q$595,IF($I178=$D$596,Q$596,"NA"))))))</f>
        <v>0</v>
      </c>
      <c r="R183" s="284">
        <f>R178*(IF($I178=$D$592,R$592,IF($I178=$D$593,R$593,IF($I178=$D$594,R$594,IF($I178=$D$595,R$595,IF($I178=$D$596,R$596,"NA"))))))</f>
        <v>0</v>
      </c>
      <c r="S183" s="65"/>
      <c r="T183" s="5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</row>
    <row r="184" spans="1:32" ht="13.5" hidden="1" outlineLevel="2" thickBot="1" x14ac:dyDescent="0.25">
      <c r="A184" s="34"/>
      <c r="C184" s="66"/>
      <c r="D184" s="66"/>
      <c r="E184" s="364" t="s">
        <v>154</v>
      </c>
      <c r="F184" s="249"/>
      <c r="G184" s="249"/>
      <c r="H184" s="249"/>
      <c r="I184" s="249"/>
      <c r="J184" s="249"/>
      <c r="K184" s="276"/>
      <c r="L184" s="276"/>
      <c r="M184" s="286" t="s">
        <v>35</v>
      </c>
      <c r="N184" s="282">
        <f>N180*N$26*(1-$K$28)</f>
        <v>0</v>
      </c>
      <c r="O184" s="282">
        <f>O180*O$26*(1-$K$28)</f>
        <v>0</v>
      </c>
      <c r="P184" s="282">
        <f>P180*P$26*(1-$K$28)</f>
        <v>0</v>
      </c>
      <c r="Q184" s="282">
        <f>Q180*Q$26*(1-$K$28)</f>
        <v>0</v>
      </c>
      <c r="R184" s="284">
        <f>R180*R$26*(1-$K$28)</f>
        <v>0</v>
      </c>
      <c r="S184" s="65"/>
      <c r="T184" s="5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</row>
    <row r="185" spans="1:32" ht="13.5" hidden="1" outlineLevel="2" thickBot="1" x14ac:dyDescent="0.25">
      <c r="A185" s="34"/>
      <c r="C185" s="66"/>
      <c r="D185" s="66"/>
      <c r="E185" s="364" t="s">
        <v>155</v>
      </c>
      <c r="F185" s="249"/>
      <c r="G185" s="249"/>
      <c r="H185" s="249"/>
      <c r="I185" s="249"/>
      <c r="J185" s="249"/>
      <c r="K185" s="276"/>
      <c r="L185" s="276"/>
      <c r="M185" s="286" t="s">
        <v>35</v>
      </c>
      <c r="N185" s="282">
        <f>N$27*(IF($K$27=$D$592,N$592,IF($K$27=$D$593,N$593,IF($K$27=$D$594,N$594,IF($K$27=$D$595,N$595,IF($K$27=$D$596,N$596,"NA"))))))</f>
        <v>0</v>
      </c>
      <c r="O185" s="282">
        <f>O$27*(IF($K$27=$D$592,O$592,IF($K$27=$D$593,O$593,IF($K$27=$D$594,O$594,IF($K$27=$D$595,O$595,IF($K$27=$D$596,O$596,"NA"))))))</f>
        <v>0</v>
      </c>
      <c r="P185" s="283">
        <f>P$27*(IF($K$27=$D$592,P$592,IF($K$27=$D$593,P$593,IF($K$27=$D$594,P$594,IF($K$27=$D$595,P$595,IF($K$27=$D$596,P$596,"NA"))))))</f>
        <v>0</v>
      </c>
      <c r="Q185" s="283">
        <f>Q$27*(IF($K$27=$D$592,Q$592,IF($K$27=$D$593,Q$593,IF($K$27=$D$594,Q$594,IF($K$27=$D$595,Q$595,IF($K$27=$D$596,Q$596,"NA"))))))</f>
        <v>0</v>
      </c>
      <c r="R185" s="284">
        <f>R$27*(IF($K$27=$D$592,R$592,IF($K$27=$D$593,R$593,IF($K$27=$D$594,R$594,IF($K$27=$D$595,R$595,IF($K$27=$D$596,R$596,"NA"))))))</f>
        <v>0</v>
      </c>
      <c r="S185" s="65"/>
      <c r="T185" s="5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</row>
    <row r="186" spans="1:32" ht="13.5" hidden="1" outlineLevel="2" thickBot="1" x14ac:dyDescent="0.25">
      <c r="A186" s="34"/>
      <c r="C186" s="66"/>
      <c r="D186" s="66"/>
      <c r="E186" s="364" t="s">
        <v>156</v>
      </c>
      <c r="F186" s="249"/>
      <c r="G186" s="249"/>
      <c r="H186" s="249"/>
      <c r="I186" s="249"/>
      <c r="J186" s="249"/>
      <c r="K186" s="276"/>
      <c r="L186" s="276"/>
      <c r="M186" s="286" t="s">
        <v>35</v>
      </c>
      <c r="N186" s="282">
        <f>IF($H$28=$G$479,N180*$K$28*N$28,0)</f>
        <v>0</v>
      </c>
      <c r="O186" s="282">
        <f>IF($H$28=$G$479,O180*$K$28*O$28,0)</f>
        <v>0</v>
      </c>
      <c r="P186" s="283">
        <f>IF($H$28=$G$479,P180*$K$28*P$28,0)</f>
        <v>0</v>
      </c>
      <c r="Q186" s="283">
        <f>IF($H$28=$G$479,Q180*$K$28*Q$28,0)</f>
        <v>0</v>
      </c>
      <c r="R186" s="284">
        <f>IF($H$28=$G$479,R180*$K$28*R$28,0)</f>
        <v>0</v>
      </c>
      <c r="S186" s="65"/>
      <c r="T186" s="5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</row>
    <row r="187" spans="1:32" ht="13.5" hidden="1" outlineLevel="1" thickBot="1" x14ac:dyDescent="0.25">
      <c r="A187" s="34"/>
      <c r="C187" s="66"/>
      <c r="D187" s="66"/>
      <c r="E187" s="281" t="s">
        <v>157</v>
      </c>
      <c r="F187" s="249"/>
      <c r="G187" s="249"/>
      <c r="H187" s="249"/>
      <c r="I187" s="249"/>
      <c r="J187" s="249"/>
      <c r="K187" s="276"/>
      <c r="L187" s="276"/>
      <c r="M187" s="286" t="s">
        <v>35</v>
      </c>
      <c r="N187" s="282">
        <f>N184-N185+N186</f>
        <v>0</v>
      </c>
      <c r="O187" s="282">
        <f>O184-O185+O186</f>
        <v>0</v>
      </c>
      <c r="P187" s="282">
        <f>P184-P185+P186</f>
        <v>0</v>
      </c>
      <c r="Q187" s="282">
        <f>Q184-Q185+Q186</f>
        <v>0</v>
      </c>
      <c r="R187" s="284">
        <f>R184-R185+R186</f>
        <v>0</v>
      </c>
      <c r="S187" s="65"/>
      <c r="T187" s="5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</row>
    <row r="188" spans="1:32" ht="13.5" collapsed="1" thickBot="1" x14ac:dyDescent="0.25">
      <c r="A188" s="34"/>
      <c r="C188" s="66"/>
      <c r="D188" s="67"/>
      <c r="E188" s="256" t="s">
        <v>37</v>
      </c>
      <c r="F188" s="236"/>
      <c r="G188" s="236"/>
      <c r="H188" s="236"/>
      <c r="I188" s="236"/>
      <c r="J188" s="236"/>
      <c r="K188" s="287"/>
      <c r="L188" s="287"/>
      <c r="M188" s="288">
        <f>Step1_Historical!M37</f>
        <v>0</v>
      </c>
      <c r="N188" s="289">
        <f>N180-N181+N182-N183+N187</f>
        <v>0</v>
      </c>
      <c r="O188" s="289">
        <f>O180-O181+O182-O183+O187</f>
        <v>0</v>
      </c>
      <c r="P188" s="289">
        <f>P180-P181+P182-P183+P187</f>
        <v>0</v>
      </c>
      <c r="Q188" s="289">
        <f>Q180-Q181+Q182-Q183+Q187</f>
        <v>0</v>
      </c>
      <c r="R188" s="291">
        <f>R180-R181+R182-R183+R187</f>
        <v>0</v>
      </c>
      <c r="S188" s="65"/>
      <c r="T188" s="5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</row>
    <row r="189" spans="1:32" ht="13.5" thickBot="1" x14ac:dyDescent="0.25">
      <c r="A189" s="34"/>
      <c r="C189" s="67"/>
      <c r="D189" s="236"/>
      <c r="E189" s="256"/>
      <c r="F189" s="236"/>
      <c r="G189" s="236"/>
      <c r="H189" s="236"/>
      <c r="I189" s="236"/>
      <c r="J189" s="236"/>
      <c r="K189" s="287"/>
      <c r="L189" s="287"/>
      <c r="M189" s="297"/>
      <c r="N189" s="297"/>
      <c r="O189" s="297"/>
      <c r="P189" s="297"/>
      <c r="Q189" s="297"/>
      <c r="R189" s="297"/>
      <c r="S189" s="237"/>
      <c r="T189" s="5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</row>
    <row r="190" spans="1:32" x14ac:dyDescent="0.2">
      <c r="A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</row>
    <row r="191" spans="1:32" x14ac:dyDescent="0.2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</row>
    <row r="192" spans="1:32" ht="13.5" thickBot="1" x14ac:dyDescent="0.25">
      <c r="A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</row>
    <row r="193" spans="1:32" ht="15" x14ac:dyDescent="0.2">
      <c r="A193" s="34"/>
      <c r="C193" s="230"/>
      <c r="D193" s="64" t="str">
        <f>K7</f>
        <v>III. Operating Funds</v>
      </c>
      <c r="E193" s="64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2"/>
      <c r="T193" s="5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</row>
    <row r="194" spans="1:32" ht="13.5" thickBot="1" x14ac:dyDescent="0.25">
      <c r="A194" s="34"/>
      <c r="C194" s="66"/>
      <c r="D194" s="249"/>
      <c r="E194" s="249"/>
      <c r="F194" s="249"/>
      <c r="G194" s="249"/>
      <c r="H194" s="249"/>
      <c r="I194" s="249"/>
      <c r="J194" s="249"/>
      <c r="K194" s="249"/>
      <c r="L194" s="249"/>
      <c r="M194" s="249"/>
      <c r="N194" s="249"/>
      <c r="O194" s="249"/>
      <c r="P194" s="249"/>
      <c r="Q194" s="249"/>
      <c r="R194" s="249"/>
      <c r="S194" s="65"/>
      <c r="T194" s="5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</row>
    <row r="195" spans="1:32" ht="15.75" thickBot="1" x14ac:dyDescent="0.25">
      <c r="A195" s="34"/>
      <c r="C195" s="66"/>
      <c r="D195" s="298" t="str">
        <f>Step1_Historical!E59</f>
        <v>Operating / Administrative Endowment</v>
      </c>
      <c r="E195" s="299"/>
      <c r="F195" s="299"/>
      <c r="G195" s="299"/>
      <c r="H195" s="299"/>
      <c r="I195" s="299"/>
      <c r="J195" s="299"/>
      <c r="K195" s="300"/>
      <c r="L195" s="300"/>
      <c r="M195" s="301" t="str">
        <f t="shared" ref="M195:R195" si="20">M403</f>
        <v>Dec 31, 2013</v>
      </c>
      <c r="N195" s="301" t="str">
        <f t="shared" si="20"/>
        <v>Dec 31, 2014</v>
      </c>
      <c r="O195" s="301" t="str">
        <f t="shared" si="20"/>
        <v>Dec 31, 2015</v>
      </c>
      <c r="P195" s="301" t="str">
        <f t="shared" si="20"/>
        <v>Dec 31, 2016</v>
      </c>
      <c r="Q195" s="301" t="str">
        <f t="shared" si="20"/>
        <v>Dec 31, 2017</v>
      </c>
      <c r="R195" s="302" t="str">
        <f t="shared" si="20"/>
        <v>Dec 31, 2018</v>
      </c>
      <c r="S195" s="65"/>
      <c r="T195" s="5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</row>
    <row r="196" spans="1:32" x14ac:dyDescent="0.2">
      <c r="A196" s="34"/>
      <c r="C196" s="66"/>
      <c r="D196" s="66"/>
      <c r="E196" s="249"/>
      <c r="F196" s="249"/>
      <c r="G196" s="249"/>
      <c r="H196" s="249"/>
      <c r="I196" s="249"/>
      <c r="J196" s="249"/>
      <c r="K196" s="249"/>
      <c r="L196" s="249"/>
      <c r="M196" s="249"/>
      <c r="N196" s="249"/>
      <c r="O196" s="249"/>
      <c r="P196" s="249"/>
      <c r="Q196" s="249"/>
      <c r="R196" s="65"/>
      <c r="S196" s="65"/>
      <c r="T196" s="5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</row>
    <row r="197" spans="1:32" ht="13.5" thickBot="1" x14ac:dyDescent="0.25">
      <c r="A197" s="34"/>
      <c r="C197" s="66"/>
      <c r="D197" s="275"/>
      <c r="E197" s="228" t="s">
        <v>163</v>
      </c>
      <c r="F197" s="249"/>
      <c r="G197" s="249"/>
      <c r="H197" s="249"/>
      <c r="I197" s="249"/>
      <c r="J197" s="249"/>
      <c r="K197" s="276"/>
      <c r="L197" s="276"/>
      <c r="M197" s="270" t="s">
        <v>35</v>
      </c>
      <c r="N197" s="245">
        <f>Step2A_Scenario1!N197</f>
        <v>0</v>
      </c>
      <c r="O197" s="245">
        <f>Step2A_Scenario1!O197</f>
        <v>0</v>
      </c>
      <c r="P197" s="246">
        <f>Step2A_Scenario1!P197</f>
        <v>0</v>
      </c>
      <c r="Q197" s="303">
        <f t="shared" ref="Q197:R200" si="21">P197</f>
        <v>0</v>
      </c>
      <c r="R197" s="248">
        <f t="shared" si="21"/>
        <v>0</v>
      </c>
      <c r="S197" s="65"/>
      <c r="T197" s="5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</row>
    <row r="198" spans="1:32" ht="13.5" thickBot="1" x14ac:dyDescent="0.25">
      <c r="A198" s="34"/>
      <c r="C198" s="66"/>
      <c r="D198" s="275"/>
      <c r="E198" s="228" t="s">
        <v>164</v>
      </c>
      <c r="F198" s="249"/>
      <c r="G198" s="249"/>
      <c r="H198" s="249"/>
      <c r="I198" s="249"/>
      <c r="J198" s="249"/>
      <c r="K198" s="276"/>
      <c r="L198" s="276"/>
      <c r="M198" s="270" t="s">
        <v>35</v>
      </c>
      <c r="N198" s="245" t="str">
        <f>Step2A_Scenario1!N198</f>
        <v>Retain as revenue</v>
      </c>
      <c r="O198" s="245" t="str">
        <f>Step2A_Scenario1!O198</f>
        <v>Retain as revenue</v>
      </c>
      <c r="P198" s="245" t="str">
        <f>Step2A_Scenario1!P198</f>
        <v>Retain as revenue</v>
      </c>
      <c r="Q198" s="303" t="str">
        <f t="shared" si="21"/>
        <v>Retain as revenue</v>
      </c>
      <c r="R198" s="248" t="str">
        <f t="shared" si="21"/>
        <v>Retain as revenue</v>
      </c>
      <c r="S198" s="304" t="s">
        <v>125</v>
      </c>
      <c r="T198" s="5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</row>
    <row r="199" spans="1:32" ht="13.5" thickBot="1" x14ac:dyDescent="0.25">
      <c r="A199" s="34"/>
      <c r="C199" s="66"/>
      <c r="D199" s="275"/>
      <c r="E199" s="228" t="s">
        <v>57</v>
      </c>
      <c r="F199" s="249"/>
      <c r="G199" s="249"/>
      <c r="H199" s="249"/>
      <c r="I199" s="249"/>
      <c r="J199" s="249"/>
      <c r="K199" s="276"/>
      <c r="L199" s="276"/>
      <c r="M199" s="271" t="s">
        <v>35</v>
      </c>
      <c r="N199" s="245">
        <f>Step2A_Scenario1!N199</f>
        <v>0</v>
      </c>
      <c r="O199" s="245">
        <f>Step2A_Scenario1!O199</f>
        <v>0</v>
      </c>
      <c r="P199" s="246">
        <f>Step2A_Scenario1!P199</f>
        <v>0</v>
      </c>
      <c r="Q199" s="303">
        <f t="shared" si="21"/>
        <v>0</v>
      </c>
      <c r="R199" s="248">
        <f t="shared" si="21"/>
        <v>0</v>
      </c>
      <c r="S199" s="65"/>
      <c r="T199" s="5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</row>
    <row r="200" spans="1:32" ht="13.5" customHeight="1" x14ac:dyDescent="0.2">
      <c r="A200" s="34"/>
      <c r="C200" s="66"/>
      <c r="D200" s="66"/>
      <c r="E200" s="228" t="s">
        <v>102</v>
      </c>
      <c r="F200" s="249"/>
      <c r="G200" s="249"/>
      <c r="H200" s="249"/>
      <c r="I200" s="249"/>
      <c r="J200" s="249"/>
      <c r="K200" s="249"/>
      <c r="L200" s="249"/>
      <c r="M200" s="271" t="s">
        <v>35</v>
      </c>
      <c r="N200" s="272">
        <f>Step2A_Scenario1!N200</f>
        <v>0</v>
      </c>
      <c r="O200" s="272">
        <f>Step2A_Scenario1!O200</f>
        <v>0</v>
      </c>
      <c r="P200" s="272">
        <f>Step2A_Scenario1!P200</f>
        <v>0</v>
      </c>
      <c r="Q200" s="305">
        <f t="shared" si="21"/>
        <v>0</v>
      </c>
      <c r="R200" s="306">
        <f t="shared" si="21"/>
        <v>0</v>
      </c>
      <c r="S200" s="65"/>
      <c r="T200" s="5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</row>
    <row r="201" spans="1:32" x14ac:dyDescent="0.2">
      <c r="A201" s="34"/>
      <c r="C201" s="66"/>
      <c r="D201" s="66"/>
      <c r="E201" s="228"/>
      <c r="F201" s="249"/>
      <c r="G201" s="249"/>
      <c r="H201" s="249"/>
      <c r="I201" s="249"/>
      <c r="J201" s="249"/>
      <c r="K201" s="249"/>
      <c r="L201" s="249"/>
      <c r="M201" s="249"/>
      <c r="N201" s="249"/>
      <c r="O201" s="249"/>
      <c r="P201" s="249"/>
      <c r="Q201" s="249"/>
      <c r="R201" s="65"/>
      <c r="S201" s="65"/>
      <c r="T201" s="5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</row>
    <row r="202" spans="1:32" ht="13.5" thickBot="1" x14ac:dyDescent="0.25">
      <c r="A202" s="34"/>
      <c r="C202" s="66"/>
      <c r="D202" s="66"/>
      <c r="E202" s="228" t="s">
        <v>38</v>
      </c>
      <c r="F202" s="249"/>
      <c r="G202" s="249"/>
      <c r="H202" s="249"/>
      <c r="I202" s="249"/>
      <c r="J202" s="249"/>
      <c r="K202" s="276"/>
      <c r="L202" s="276"/>
      <c r="M202" s="277">
        <v>0</v>
      </c>
      <c r="N202" s="278">
        <f>M206</f>
        <v>0</v>
      </c>
      <c r="O202" s="278">
        <f>N206</f>
        <v>0</v>
      </c>
      <c r="P202" s="278">
        <f>O206</f>
        <v>0</v>
      </c>
      <c r="Q202" s="278">
        <f>P206</f>
        <v>0</v>
      </c>
      <c r="R202" s="280">
        <f>Q206</f>
        <v>0</v>
      </c>
      <c r="S202" s="65"/>
      <c r="T202" s="5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</row>
    <row r="203" spans="1:32" ht="13.5" hidden="1" outlineLevel="1" thickBot="1" x14ac:dyDescent="0.25">
      <c r="A203" s="34"/>
      <c r="C203" s="66"/>
      <c r="D203" s="66"/>
      <c r="E203" s="281" t="s">
        <v>158</v>
      </c>
      <c r="F203" s="249"/>
      <c r="G203" s="249"/>
      <c r="H203" s="249"/>
      <c r="I203" s="249"/>
      <c r="J203" s="249"/>
      <c r="K203" s="285"/>
      <c r="L203" s="285"/>
      <c r="M203" s="270" t="s">
        <v>35</v>
      </c>
      <c r="N203" s="282">
        <f>IF(N198=$N$478,0,N197*N202)</f>
        <v>0</v>
      </c>
      <c r="O203" s="282">
        <f>IF(O198=$N$478,0,O197*O202)</f>
        <v>0</v>
      </c>
      <c r="P203" s="283">
        <f>IF(P198=$N$478,0,P197*P202)</f>
        <v>0</v>
      </c>
      <c r="Q203" s="283">
        <f>IF(Q198=$N$478,0,Q197*Q202)</f>
        <v>0</v>
      </c>
      <c r="R203" s="284">
        <f>IF(R198=$N$478,0,R197*R202)</f>
        <v>0</v>
      </c>
      <c r="S203" s="65"/>
      <c r="T203" s="5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</row>
    <row r="204" spans="1:32" ht="13.5" hidden="1" outlineLevel="2" thickBot="1" x14ac:dyDescent="0.25">
      <c r="A204" s="34"/>
      <c r="C204" s="66"/>
      <c r="D204" s="66"/>
      <c r="E204" s="281" t="s">
        <v>152</v>
      </c>
      <c r="F204" s="249"/>
      <c r="G204" s="249"/>
      <c r="H204" s="249"/>
      <c r="I204" s="249"/>
      <c r="J204" s="249"/>
      <c r="K204" s="276"/>
      <c r="L204" s="276"/>
      <c r="M204" s="286" t="s">
        <v>35</v>
      </c>
      <c r="N204" s="282">
        <f>N199*N202</f>
        <v>0</v>
      </c>
      <c r="O204" s="282">
        <f>O199*O202</f>
        <v>0</v>
      </c>
      <c r="P204" s="283">
        <f>P199*P202</f>
        <v>0</v>
      </c>
      <c r="Q204" s="283">
        <f>Q199*Q202</f>
        <v>0</v>
      </c>
      <c r="R204" s="284">
        <f>R199*R202</f>
        <v>0</v>
      </c>
      <c r="S204" s="65"/>
      <c r="T204" s="5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</row>
    <row r="205" spans="1:32" ht="13.5" hidden="1" outlineLevel="2" thickBot="1" x14ac:dyDescent="0.25">
      <c r="A205" s="34"/>
      <c r="C205" s="66"/>
      <c r="D205" s="66"/>
      <c r="E205" s="281" t="s">
        <v>159</v>
      </c>
      <c r="F205" s="249"/>
      <c r="G205" s="249"/>
      <c r="H205" s="249"/>
      <c r="I205" s="249"/>
      <c r="J205" s="249"/>
      <c r="K205" s="276"/>
      <c r="L205" s="276"/>
      <c r="M205" s="286" t="s">
        <v>35</v>
      </c>
      <c r="N205" s="282">
        <f>N200*N202</f>
        <v>0</v>
      </c>
      <c r="O205" s="282">
        <f>O200*O202</f>
        <v>0</v>
      </c>
      <c r="P205" s="283">
        <f>P200*P202</f>
        <v>0</v>
      </c>
      <c r="Q205" s="283">
        <f>Q200*Q202</f>
        <v>0</v>
      </c>
      <c r="R205" s="284">
        <f>R200*R202</f>
        <v>0</v>
      </c>
      <c r="S205" s="65"/>
      <c r="T205" s="5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</row>
    <row r="206" spans="1:32" ht="13.5" collapsed="1" thickBot="1" x14ac:dyDescent="0.25">
      <c r="A206" s="34"/>
      <c r="C206" s="66"/>
      <c r="D206" s="67"/>
      <c r="E206" s="256" t="s">
        <v>37</v>
      </c>
      <c r="F206" s="236"/>
      <c r="G206" s="236"/>
      <c r="H206" s="236"/>
      <c r="I206" s="236"/>
      <c r="J206" s="236"/>
      <c r="K206" s="287"/>
      <c r="L206" s="287"/>
      <c r="M206" s="288">
        <f>Step1_Historical!M59</f>
        <v>0</v>
      </c>
      <c r="N206" s="289">
        <f>N202+N203+N204-N205</f>
        <v>0</v>
      </c>
      <c r="O206" s="289">
        <f>O202+O203+O204-O205</f>
        <v>0</v>
      </c>
      <c r="P206" s="290">
        <f>P202+P203+P204-P205</f>
        <v>0</v>
      </c>
      <c r="Q206" s="290">
        <f>Q202+Q203+Q204-Q205</f>
        <v>0</v>
      </c>
      <c r="R206" s="291">
        <f>R202+R203+R204-R205</f>
        <v>0</v>
      </c>
      <c r="S206" s="65"/>
      <c r="T206" s="5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</row>
    <row r="207" spans="1:32" x14ac:dyDescent="0.2">
      <c r="A207" s="34"/>
      <c r="C207" s="66"/>
      <c r="D207" s="228"/>
      <c r="E207" s="228"/>
      <c r="F207" s="228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65"/>
      <c r="T207" s="5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</row>
    <row r="208" spans="1:32" ht="13.5" thickBot="1" x14ac:dyDescent="0.25">
      <c r="A208" s="34"/>
      <c r="C208" s="66"/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65"/>
      <c r="T208" s="5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</row>
    <row r="209" spans="1:32" ht="15.75" thickBot="1" x14ac:dyDescent="0.25">
      <c r="A209" s="34"/>
      <c r="C209" s="66"/>
      <c r="D209" s="298" t="str">
        <f>Step1_Historical!E60</f>
        <v>Operating / Administrative Reserve</v>
      </c>
      <c r="E209" s="299"/>
      <c r="F209" s="299"/>
      <c r="G209" s="299"/>
      <c r="H209" s="299"/>
      <c r="I209" s="299"/>
      <c r="J209" s="299"/>
      <c r="K209" s="300"/>
      <c r="L209" s="300"/>
      <c r="M209" s="301" t="str">
        <f t="shared" ref="M209:R209" si="22">M195</f>
        <v>Dec 31, 2013</v>
      </c>
      <c r="N209" s="301" t="str">
        <f t="shared" si="22"/>
        <v>Dec 31, 2014</v>
      </c>
      <c r="O209" s="301" t="str">
        <f t="shared" si="22"/>
        <v>Dec 31, 2015</v>
      </c>
      <c r="P209" s="301" t="str">
        <f t="shared" si="22"/>
        <v>Dec 31, 2016</v>
      </c>
      <c r="Q209" s="301" t="str">
        <f t="shared" si="22"/>
        <v>Dec 31, 2017</v>
      </c>
      <c r="R209" s="302" t="str">
        <f t="shared" si="22"/>
        <v>Dec 31, 2018</v>
      </c>
      <c r="S209" s="65"/>
      <c r="T209" s="5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</row>
    <row r="210" spans="1:32" x14ac:dyDescent="0.2">
      <c r="A210" s="34"/>
      <c r="C210" s="66"/>
      <c r="D210" s="66"/>
      <c r="E210" s="249"/>
      <c r="F210" s="249"/>
      <c r="G210" s="249"/>
      <c r="H210" s="249"/>
      <c r="I210" s="249"/>
      <c r="J210" s="249"/>
      <c r="K210" s="249"/>
      <c r="L210" s="249"/>
      <c r="M210" s="249"/>
      <c r="N210" s="249"/>
      <c r="O210" s="249"/>
      <c r="P210" s="249"/>
      <c r="Q210" s="249"/>
      <c r="R210" s="65"/>
      <c r="S210" s="65"/>
      <c r="T210" s="5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</row>
    <row r="211" spans="1:32" ht="13.5" thickBot="1" x14ac:dyDescent="0.25">
      <c r="A211" s="34"/>
      <c r="C211" s="66"/>
      <c r="D211" s="275"/>
      <c r="E211" s="228" t="s">
        <v>163</v>
      </c>
      <c r="F211" s="249"/>
      <c r="G211" s="249"/>
      <c r="H211" s="249"/>
      <c r="I211" s="249"/>
      <c r="J211" s="249"/>
      <c r="K211" s="276"/>
      <c r="L211" s="276"/>
      <c r="M211" s="270" t="s">
        <v>35</v>
      </c>
      <c r="N211" s="245">
        <f>Step2A_Scenario1!N211</f>
        <v>0</v>
      </c>
      <c r="O211" s="245">
        <f>Step2A_Scenario1!O211</f>
        <v>0</v>
      </c>
      <c r="P211" s="246">
        <f>Step2A_Scenario1!P211</f>
        <v>0</v>
      </c>
      <c r="Q211" s="303">
        <f>P211</f>
        <v>0</v>
      </c>
      <c r="R211" s="248">
        <f>Q211</f>
        <v>0</v>
      </c>
      <c r="S211" s="65"/>
      <c r="T211" s="5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</row>
    <row r="212" spans="1:32" x14ac:dyDescent="0.2">
      <c r="A212" s="34"/>
      <c r="C212" s="66"/>
      <c r="D212" s="275"/>
      <c r="E212" s="228" t="s">
        <v>164</v>
      </c>
      <c r="F212" s="249"/>
      <c r="G212" s="249"/>
      <c r="H212" s="249"/>
      <c r="I212" s="249"/>
      <c r="J212" s="249"/>
      <c r="K212" s="276"/>
      <c r="L212" s="276"/>
      <c r="M212" s="271" t="s">
        <v>35</v>
      </c>
      <c r="N212" s="412" t="str">
        <f>Step2A_Scenario1!N212</f>
        <v>Retain as revenue</v>
      </c>
      <c r="O212" s="412" t="str">
        <f>Step2A_Scenario1!O212</f>
        <v>Retain as revenue</v>
      </c>
      <c r="P212" s="412" t="str">
        <f>Step2A_Scenario1!P212</f>
        <v>Retain as revenue</v>
      </c>
      <c r="Q212" s="413" t="str">
        <f>P212</f>
        <v>Retain as revenue</v>
      </c>
      <c r="R212" s="306" t="str">
        <f>Q212</f>
        <v>Retain as revenue</v>
      </c>
      <c r="S212" s="304" t="s">
        <v>125</v>
      </c>
      <c r="T212" s="5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</row>
    <row r="213" spans="1:32" x14ac:dyDescent="0.2">
      <c r="A213" s="34"/>
      <c r="C213" s="66"/>
      <c r="D213" s="66"/>
      <c r="E213" s="228"/>
      <c r="F213" s="249"/>
      <c r="G213" s="249"/>
      <c r="H213" s="249"/>
      <c r="I213" s="249"/>
      <c r="J213" s="249"/>
      <c r="K213" s="249"/>
      <c r="L213" s="249"/>
      <c r="M213" s="249"/>
      <c r="N213" s="249"/>
      <c r="O213" s="249"/>
      <c r="P213" s="249"/>
      <c r="Q213" s="249"/>
      <c r="R213" s="65"/>
      <c r="S213" s="65"/>
      <c r="T213" s="5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</row>
    <row r="214" spans="1:32" ht="13.5" thickBot="1" x14ac:dyDescent="0.25">
      <c r="A214" s="34"/>
      <c r="C214" s="66"/>
      <c r="D214" s="66"/>
      <c r="E214" s="228" t="s">
        <v>38</v>
      </c>
      <c r="F214" s="249"/>
      <c r="G214" s="249"/>
      <c r="H214" s="249"/>
      <c r="I214" s="249"/>
      <c r="J214" s="249"/>
      <c r="K214" s="276"/>
      <c r="L214" s="276"/>
      <c r="M214" s="277">
        <v>0</v>
      </c>
      <c r="N214" s="278">
        <f>M217</f>
        <v>0</v>
      </c>
      <c r="O214" s="278">
        <f>N217</f>
        <v>0</v>
      </c>
      <c r="P214" s="278">
        <f>O217</f>
        <v>0</v>
      </c>
      <c r="Q214" s="278">
        <f>P217</f>
        <v>0</v>
      </c>
      <c r="R214" s="280">
        <f>Q217</f>
        <v>0</v>
      </c>
      <c r="S214" s="65"/>
      <c r="T214" s="5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</row>
    <row r="215" spans="1:32" ht="13.5" hidden="1" outlineLevel="1" thickBot="1" x14ac:dyDescent="0.25">
      <c r="A215" s="34"/>
      <c r="C215" s="66"/>
      <c r="D215" s="66"/>
      <c r="E215" s="281" t="s">
        <v>158</v>
      </c>
      <c r="F215" s="249"/>
      <c r="G215" s="249"/>
      <c r="H215" s="249"/>
      <c r="I215" s="249"/>
      <c r="J215" s="249"/>
      <c r="K215" s="285"/>
      <c r="L215" s="285"/>
      <c r="M215" s="270" t="s">
        <v>35</v>
      </c>
      <c r="N215" s="282">
        <f>IF(N212=$N$478,0,N211*N214)</f>
        <v>0</v>
      </c>
      <c r="O215" s="282">
        <f>IF(O212=$N$478,0,O211*O214)</f>
        <v>0</v>
      </c>
      <c r="P215" s="283">
        <f>IF(P212=$N$478,0,P211*P214)</f>
        <v>0</v>
      </c>
      <c r="Q215" s="283">
        <f>IF(Q212=$N$478,0,Q211*Q214)</f>
        <v>0</v>
      </c>
      <c r="R215" s="284">
        <f>IF(R212=$N$478,0,R211*R214)</f>
        <v>0</v>
      </c>
      <c r="S215" s="65"/>
      <c r="T215" s="5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</row>
    <row r="216" spans="1:32" ht="13.5" hidden="1" outlineLevel="1" thickBot="1" x14ac:dyDescent="0.25">
      <c r="A216" s="34"/>
      <c r="C216" s="66"/>
      <c r="D216" s="66"/>
      <c r="E216" s="281" t="s">
        <v>179</v>
      </c>
      <c r="F216" s="249"/>
      <c r="G216" s="249"/>
      <c r="H216" s="249"/>
      <c r="I216" s="249"/>
      <c r="J216" s="249"/>
      <c r="K216" s="276"/>
      <c r="L216" s="276"/>
      <c r="M216" s="286" t="s">
        <v>35</v>
      </c>
      <c r="N216" s="282">
        <f>N282</f>
        <v>0</v>
      </c>
      <c r="O216" s="282">
        <f>O282</f>
        <v>0</v>
      </c>
      <c r="P216" s="283">
        <f>P282</f>
        <v>0</v>
      </c>
      <c r="Q216" s="283">
        <f>Q282</f>
        <v>0</v>
      </c>
      <c r="R216" s="284">
        <f>R282</f>
        <v>0</v>
      </c>
      <c r="S216" s="65"/>
      <c r="T216" s="5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</row>
    <row r="217" spans="1:32" ht="13.5" collapsed="1" thickBot="1" x14ac:dyDescent="0.25">
      <c r="A217" s="34"/>
      <c r="C217" s="66"/>
      <c r="D217" s="67"/>
      <c r="E217" s="256" t="s">
        <v>37</v>
      </c>
      <c r="F217" s="236"/>
      <c r="G217" s="236"/>
      <c r="H217" s="236"/>
      <c r="I217" s="236"/>
      <c r="J217" s="236"/>
      <c r="K217" s="287"/>
      <c r="L217" s="287"/>
      <c r="M217" s="288">
        <f>Step1_Historical!M60</f>
        <v>0</v>
      </c>
      <c r="N217" s="289">
        <f>N214+N215+N216</f>
        <v>0</v>
      </c>
      <c r="O217" s="289">
        <f>O214+O215+O216</f>
        <v>0</v>
      </c>
      <c r="P217" s="290">
        <f>P214+P215+P216</f>
        <v>0</v>
      </c>
      <c r="Q217" s="290">
        <f>Q214+Q215+Q216</f>
        <v>0</v>
      </c>
      <c r="R217" s="291">
        <f>R214+R215+R216</f>
        <v>0</v>
      </c>
      <c r="S217" s="65"/>
      <c r="T217" s="5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</row>
    <row r="218" spans="1:32" ht="13.5" thickBot="1" x14ac:dyDescent="0.25">
      <c r="A218" s="34"/>
      <c r="C218" s="67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7"/>
      <c r="T218" s="5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</row>
    <row r="219" spans="1:32" x14ac:dyDescent="0.2">
      <c r="A219" s="34"/>
      <c r="T219" s="5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</row>
    <row r="220" spans="1:32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</row>
    <row r="221" spans="1:32" ht="13.5" thickBot="1" x14ac:dyDescent="0.25">
      <c r="A221" s="34"/>
      <c r="T221" s="5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</row>
    <row r="222" spans="1:32" ht="15" x14ac:dyDescent="0.2">
      <c r="A222" s="34"/>
      <c r="C222" s="230"/>
      <c r="D222" s="64" t="str">
        <f>N7</f>
        <v>IV. Other Revenues</v>
      </c>
      <c r="E222" s="64"/>
      <c r="F222" s="231"/>
      <c r="G222" s="231"/>
      <c r="H222" s="231"/>
      <c r="I222" s="231"/>
      <c r="J222" s="231"/>
      <c r="K222" s="231"/>
      <c r="L222" s="231"/>
      <c r="M222" s="231"/>
      <c r="N222" s="231"/>
      <c r="O222" s="231"/>
      <c r="P222" s="231"/>
      <c r="Q222" s="231"/>
      <c r="R222" s="231"/>
      <c r="S222" s="232"/>
      <c r="T222" s="5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</row>
    <row r="223" spans="1:32" ht="13.5" thickBot="1" x14ac:dyDescent="0.25">
      <c r="A223" s="34"/>
      <c r="C223" s="66"/>
      <c r="D223" s="249"/>
      <c r="E223" s="249"/>
      <c r="F223" s="249"/>
      <c r="G223" s="249"/>
      <c r="H223" s="249"/>
      <c r="I223" s="249"/>
      <c r="J223" s="249"/>
      <c r="K223" s="249"/>
      <c r="L223" s="249"/>
      <c r="M223" s="249"/>
      <c r="N223" s="249"/>
      <c r="O223" s="249"/>
      <c r="P223" s="249"/>
      <c r="Q223" s="249"/>
      <c r="R223" s="249"/>
      <c r="S223" s="65"/>
      <c r="T223" s="5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</row>
    <row r="224" spans="1:32" ht="15.75" thickBot="1" x14ac:dyDescent="0.25">
      <c r="A224" s="34"/>
      <c r="C224" s="66"/>
      <c r="D224" s="312" t="s">
        <v>21</v>
      </c>
      <c r="E224" s="299"/>
      <c r="F224" s="299"/>
      <c r="G224" s="299"/>
      <c r="H224" s="299"/>
      <c r="I224" s="299"/>
      <c r="J224" s="299"/>
      <c r="K224" s="300"/>
      <c r="L224" s="300"/>
      <c r="M224" s="301" t="str">
        <f t="shared" ref="M224:R224" si="23">M403</f>
        <v>Dec 31, 2013</v>
      </c>
      <c r="N224" s="301" t="str">
        <f t="shared" si="23"/>
        <v>Dec 31, 2014</v>
      </c>
      <c r="O224" s="301" t="str">
        <f t="shared" si="23"/>
        <v>Dec 31, 2015</v>
      </c>
      <c r="P224" s="301" t="str">
        <f t="shared" si="23"/>
        <v>Dec 31, 2016</v>
      </c>
      <c r="Q224" s="301" t="str">
        <f t="shared" si="23"/>
        <v>Dec 31, 2017</v>
      </c>
      <c r="R224" s="302" t="str">
        <f t="shared" si="23"/>
        <v>Dec 31, 2018</v>
      </c>
      <c r="S224" s="65"/>
      <c r="T224" s="5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</row>
    <row r="225" spans="1:32" x14ac:dyDescent="0.2">
      <c r="A225" s="34"/>
      <c r="C225" s="66"/>
      <c r="D225" s="249"/>
      <c r="E225" s="249"/>
      <c r="F225" s="249"/>
      <c r="G225" s="249"/>
      <c r="H225" s="249"/>
      <c r="I225" s="249"/>
      <c r="J225" s="249"/>
      <c r="K225" s="249"/>
      <c r="L225" s="249"/>
      <c r="M225" s="249"/>
      <c r="N225" s="249"/>
      <c r="O225" s="249"/>
      <c r="P225" s="249"/>
      <c r="Q225" s="249"/>
      <c r="R225" s="249"/>
      <c r="S225" s="65"/>
      <c r="T225" s="5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</row>
    <row r="226" spans="1:32" x14ac:dyDescent="0.2">
      <c r="A226" s="34"/>
      <c r="C226" s="66"/>
      <c r="D226" s="228" t="s">
        <v>91</v>
      </c>
      <c r="E226" s="249"/>
      <c r="F226" s="249"/>
      <c r="G226" s="249"/>
      <c r="H226" s="249"/>
      <c r="I226" s="249"/>
      <c r="J226" s="249"/>
      <c r="K226" s="285"/>
      <c r="L226" s="285"/>
      <c r="M226" s="285"/>
      <c r="N226" s="285"/>
      <c r="O226" s="285"/>
      <c r="P226" s="285"/>
      <c r="Q226" s="285"/>
      <c r="R226" s="285"/>
      <c r="S226" s="65"/>
      <c r="T226" s="5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</row>
    <row r="227" spans="1:32" ht="13.5" thickBot="1" x14ac:dyDescent="0.25">
      <c r="A227" s="34"/>
      <c r="C227" s="66"/>
      <c r="D227" s="228"/>
      <c r="E227" s="249" t="str">
        <f>E235</f>
        <v>Other Revenue 1</v>
      </c>
      <c r="F227" s="249"/>
      <c r="G227" s="249"/>
      <c r="H227" s="249"/>
      <c r="I227" s="249"/>
      <c r="J227" s="249"/>
      <c r="K227" s="276"/>
      <c r="L227" s="276"/>
      <c r="M227" s="313" t="str">
        <f>IF(ISERROR((Step1_Historical!M71-Step1_Historical!L71)/Step1_Historical!L71),"NA",((Step1_Historical!M71-Step1_Historical!L71)/Step1_Historical!L71))</f>
        <v>NA</v>
      </c>
      <c r="N227" s="245">
        <f>Step2A_Scenario1!N227</f>
        <v>0</v>
      </c>
      <c r="O227" s="245">
        <f>Step2A_Scenario1!O227</f>
        <v>0</v>
      </c>
      <c r="P227" s="246">
        <f>Step2A_Scenario1!P227</f>
        <v>0</v>
      </c>
      <c r="Q227" s="247">
        <f t="shared" ref="Q227:R231" si="24">P227</f>
        <v>0</v>
      </c>
      <c r="R227" s="247">
        <f t="shared" si="24"/>
        <v>0</v>
      </c>
      <c r="S227" s="65"/>
      <c r="T227" s="5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</row>
    <row r="228" spans="1:32" ht="13.5" thickBot="1" x14ac:dyDescent="0.25">
      <c r="A228" s="34"/>
      <c r="C228" s="66"/>
      <c r="D228" s="228"/>
      <c r="E228" s="249" t="str">
        <f>E236</f>
        <v>Other Revenue 2</v>
      </c>
      <c r="F228" s="249"/>
      <c r="G228" s="249"/>
      <c r="H228" s="249"/>
      <c r="I228" s="249"/>
      <c r="J228" s="249"/>
      <c r="K228" s="276"/>
      <c r="L228" s="276"/>
      <c r="M228" s="313" t="str">
        <f>IF(ISERROR((Step1_Historical!M72-Step1_Historical!L72)/Step1_Historical!L72),"NA",((Step1_Historical!M72-Step1_Historical!L72)/Step1_Historical!L72))</f>
        <v>NA</v>
      </c>
      <c r="N228" s="245">
        <f>Step2A_Scenario1!N228</f>
        <v>0</v>
      </c>
      <c r="O228" s="245">
        <f>Step2A_Scenario1!O228</f>
        <v>0</v>
      </c>
      <c r="P228" s="246">
        <f>Step2A_Scenario1!P228</f>
        <v>0</v>
      </c>
      <c r="Q228" s="247">
        <f t="shared" si="24"/>
        <v>0</v>
      </c>
      <c r="R228" s="247">
        <f t="shared" si="24"/>
        <v>0</v>
      </c>
      <c r="S228" s="65"/>
      <c r="T228" s="5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</row>
    <row r="229" spans="1:32" ht="13.5" thickBot="1" x14ac:dyDescent="0.25">
      <c r="A229" s="34"/>
      <c r="C229" s="66"/>
      <c r="D229" s="228"/>
      <c r="E229" s="249" t="str">
        <f>E237</f>
        <v>Other Revenue 3</v>
      </c>
      <c r="F229" s="249"/>
      <c r="G229" s="249"/>
      <c r="H229" s="249"/>
      <c r="I229" s="249"/>
      <c r="J229" s="249"/>
      <c r="K229" s="276"/>
      <c r="L229" s="276"/>
      <c r="M229" s="313" t="str">
        <f>IF(ISERROR((Step1_Historical!M73-Step1_Historical!L73)/Step1_Historical!L73),"NA",((Step1_Historical!M73-Step1_Historical!L73)/Step1_Historical!L73))</f>
        <v>NA</v>
      </c>
      <c r="N229" s="245">
        <f>Step2A_Scenario1!N229</f>
        <v>0</v>
      </c>
      <c r="O229" s="245">
        <f>Step2A_Scenario1!O229</f>
        <v>0</v>
      </c>
      <c r="P229" s="246">
        <f>Step2A_Scenario1!P229</f>
        <v>0</v>
      </c>
      <c r="Q229" s="247">
        <f t="shared" si="24"/>
        <v>0</v>
      </c>
      <c r="R229" s="247">
        <f t="shared" si="24"/>
        <v>0</v>
      </c>
      <c r="S229" s="65"/>
      <c r="T229" s="5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</row>
    <row r="230" spans="1:32" ht="13.5" thickBot="1" x14ac:dyDescent="0.25">
      <c r="A230" s="34"/>
      <c r="C230" s="66"/>
      <c r="D230" s="228"/>
      <c r="E230" s="249" t="str">
        <f>E238</f>
        <v>Other Revenue 4</v>
      </c>
      <c r="F230" s="249"/>
      <c r="G230" s="249"/>
      <c r="H230" s="249"/>
      <c r="I230" s="249"/>
      <c r="J230" s="249"/>
      <c r="K230" s="276"/>
      <c r="L230" s="276"/>
      <c r="M230" s="313" t="str">
        <f>IF(ISERROR((Step1_Historical!M74-Step1_Historical!L74)/Step1_Historical!L74),"NA",((Step1_Historical!M74-Step1_Historical!L74)/Step1_Historical!L74))</f>
        <v>NA</v>
      </c>
      <c r="N230" s="245">
        <f>Step2A_Scenario1!N230</f>
        <v>0</v>
      </c>
      <c r="O230" s="245">
        <f>Step2A_Scenario1!O230</f>
        <v>0</v>
      </c>
      <c r="P230" s="246">
        <f>Step2A_Scenario1!P230</f>
        <v>0</v>
      </c>
      <c r="Q230" s="247">
        <f t="shared" si="24"/>
        <v>0</v>
      </c>
      <c r="R230" s="247">
        <f t="shared" si="24"/>
        <v>0</v>
      </c>
      <c r="S230" s="65"/>
      <c r="T230" s="5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</row>
    <row r="231" spans="1:32" ht="13.5" thickBot="1" x14ac:dyDescent="0.25">
      <c r="A231" s="34"/>
      <c r="C231" s="66"/>
      <c r="D231" s="228"/>
      <c r="E231" s="249" t="str">
        <f>E239</f>
        <v>Other Revenue 5</v>
      </c>
      <c r="F231" s="249"/>
      <c r="G231" s="249"/>
      <c r="H231" s="249"/>
      <c r="I231" s="249"/>
      <c r="J231" s="249"/>
      <c r="K231" s="276"/>
      <c r="L231" s="276"/>
      <c r="M231" s="313" t="str">
        <f>IF(ISERROR((Step1_Historical!M75-Step1_Historical!L75)/Step1_Historical!L75),"NA",((Step1_Historical!M75-Step1_Historical!L75)/Step1_Historical!L75))</f>
        <v>NA</v>
      </c>
      <c r="N231" s="245">
        <f>Step2A_Scenario1!N231</f>
        <v>0</v>
      </c>
      <c r="O231" s="245">
        <f>Step2A_Scenario1!O231</f>
        <v>0</v>
      </c>
      <c r="P231" s="246">
        <f>Step2A_Scenario1!P231</f>
        <v>0</v>
      </c>
      <c r="Q231" s="247">
        <f t="shared" si="24"/>
        <v>0</v>
      </c>
      <c r="R231" s="247">
        <f t="shared" si="24"/>
        <v>0</v>
      </c>
      <c r="S231" s="65"/>
      <c r="T231" s="5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</row>
    <row r="232" spans="1:32" x14ac:dyDescent="0.2">
      <c r="A232" s="34"/>
      <c r="C232" s="66"/>
      <c r="D232" s="228" t="s">
        <v>92</v>
      </c>
      <c r="E232" s="249"/>
      <c r="F232" s="249"/>
      <c r="G232" s="249"/>
      <c r="H232" s="249"/>
      <c r="I232" s="249"/>
      <c r="J232" s="249"/>
      <c r="K232" s="276"/>
      <c r="L232" s="276"/>
      <c r="M232" s="314" t="str">
        <f>IF(ISERROR((SUM(Step1_Historical!M71:M75)-SUM(Step1_Historical!L71:L75))/SUM(Step1_Historical!L71:L75)),"NA",(SUM(Step1_Historical!M71:M75)-SUM(Step1_Historical!L71:L75))/SUM(Step1_Historical!L71:L75))</f>
        <v>NA</v>
      </c>
      <c r="N232" s="315" t="e">
        <f>(N240-M240)/M240</f>
        <v>#DIV/0!</v>
      </c>
      <c r="O232" s="315" t="e">
        <f>(O240-N240)/N240</f>
        <v>#DIV/0!</v>
      </c>
      <c r="P232" s="315" t="e">
        <f>(P240-O240)/O240</f>
        <v>#DIV/0!</v>
      </c>
      <c r="Q232" s="315" t="e">
        <f>(Q240-P240)/P240</f>
        <v>#DIV/0!</v>
      </c>
      <c r="R232" s="316" t="e">
        <f>(R240-Q240)/Q240</f>
        <v>#DIV/0!</v>
      </c>
      <c r="S232" s="65"/>
      <c r="T232" s="5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</row>
    <row r="233" spans="1:32" x14ac:dyDescent="0.2">
      <c r="A233" s="34"/>
      <c r="C233" s="66"/>
      <c r="D233" s="249"/>
      <c r="E233" s="249"/>
      <c r="F233" s="249"/>
      <c r="G233" s="249"/>
      <c r="H233" s="249"/>
      <c r="I233" s="249"/>
      <c r="J233" s="249"/>
      <c r="K233" s="249"/>
      <c r="L233" s="249"/>
      <c r="M233" s="249"/>
      <c r="N233" s="249"/>
      <c r="O233" s="249"/>
      <c r="P233" s="249"/>
      <c r="Q233" s="249"/>
      <c r="R233" s="249"/>
      <c r="S233" s="65"/>
      <c r="T233" s="5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</row>
    <row r="234" spans="1:32" x14ac:dyDescent="0.2">
      <c r="A234" s="34"/>
      <c r="C234" s="66"/>
      <c r="D234" s="228" t="s">
        <v>93</v>
      </c>
      <c r="E234" s="249"/>
      <c r="F234" s="249"/>
      <c r="G234" s="249"/>
      <c r="H234" s="249"/>
      <c r="I234" s="249"/>
      <c r="J234" s="249"/>
      <c r="K234" s="285"/>
      <c r="L234" s="285"/>
      <c r="M234" s="285"/>
      <c r="N234" s="285"/>
      <c r="O234" s="285"/>
      <c r="P234" s="285"/>
      <c r="Q234" s="285"/>
      <c r="R234" s="285"/>
      <c r="S234" s="65"/>
      <c r="T234" s="5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</row>
    <row r="235" spans="1:32" ht="13.5" thickBot="1" x14ac:dyDescent="0.25">
      <c r="A235" s="34"/>
      <c r="C235" s="66"/>
      <c r="D235" s="228"/>
      <c r="E235" s="249" t="str">
        <f>Step1_Historical!E71</f>
        <v>Other Revenue 1</v>
      </c>
      <c r="F235" s="249"/>
      <c r="G235" s="249"/>
      <c r="H235" s="249"/>
      <c r="I235" s="249"/>
      <c r="J235" s="249"/>
      <c r="K235" s="276"/>
      <c r="L235" s="276"/>
      <c r="M235" s="307">
        <f>Step1_Historical!M71</f>
        <v>0</v>
      </c>
      <c r="N235" s="282">
        <f t="shared" ref="N235:R236" si="25">M235*(1+N227)</f>
        <v>0</v>
      </c>
      <c r="O235" s="282">
        <f t="shared" si="25"/>
        <v>0</v>
      </c>
      <c r="P235" s="282">
        <f t="shared" si="25"/>
        <v>0</v>
      </c>
      <c r="Q235" s="282">
        <f t="shared" si="25"/>
        <v>0</v>
      </c>
      <c r="R235" s="283">
        <f t="shared" si="25"/>
        <v>0</v>
      </c>
      <c r="S235" s="65"/>
      <c r="T235" s="5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</row>
    <row r="236" spans="1:32" ht="13.5" thickBot="1" x14ac:dyDescent="0.25">
      <c r="A236" s="34"/>
      <c r="C236" s="66"/>
      <c r="D236" s="228"/>
      <c r="E236" s="249" t="str">
        <f>Step1_Historical!E72</f>
        <v>Other Revenue 2</v>
      </c>
      <c r="F236" s="249"/>
      <c r="G236" s="249"/>
      <c r="H236" s="249"/>
      <c r="I236" s="249"/>
      <c r="J236" s="249"/>
      <c r="K236" s="276"/>
      <c r="L236" s="276"/>
      <c r="M236" s="307">
        <f>Step1_Historical!M72</f>
        <v>0</v>
      </c>
      <c r="N236" s="282">
        <f t="shared" si="25"/>
        <v>0</v>
      </c>
      <c r="O236" s="282">
        <f t="shared" si="25"/>
        <v>0</v>
      </c>
      <c r="P236" s="282">
        <f t="shared" si="25"/>
        <v>0</v>
      </c>
      <c r="Q236" s="282">
        <f t="shared" si="25"/>
        <v>0</v>
      </c>
      <c r="R236" s="283">
        <f t="shared" si="25"/>
        <v>0</v>
      </c>
      <c r="S236" s="65"/>
      <c r="T236" s="5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</row>
    <row r="237" spans="1:32" ht="13.5" thickBot="1" x14ac:dyDescent="0.25">
      <c r="A237" s="34"/>
      <c r="C237" s="66"/>
      <c r="D237" s="228"/>
      <c r="E237" s="249" t="str">
        <f>Step1_Historical!E73</f>
        <v>Other Revenue 3</v>
      </c>
      <c r="F237" s="249"/>
      <c r="G237" s="249"/>
      <c r="H237" s="249"/>
      <c r="I237" s="249"/>
      <c r="J237" s="249"/>
      <c r="K237" s="276"/>
      <c r="L237" s="276"/>
      <c r="M237" s="307">
        <f>Step1_Historical!M73</f>
        <v>0</v>
      </c>
      <c r="N237" s="282">
        <f t="shared" ref="N237:R239" si="26">M237*(1+N229)</f>
        <v>0</v>
      </c>
      <c r="O237" s="282">
        <f t="shared" si="26"/>
        <v>0</v>
      </c>
      <c r="P237" s="282">
        <f t="shared" si="26"/>
        <v>0</v>
      </c>
      <c r="Q237" s="282">
        <f t="shared" si="26"/>
        <v>0</v>
      </c>
      <c r="R237" s="283">
        <f t="shared" si="26"/>
        <v>0</v>
      </c>
      <c r="S237" s="65"/>
      <c r="T237" s="5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</row>
    <row r="238" spans="1:32" ht="13.5" thickBot="1" x14ac:dyDescent="0.25">
      <c r="A238" s="34"/>
      <c r="C238" s="66"/>
      <c r="D238" s="228"/>
      <c r="E238" s="249" t="str">
        <f>Step1_Historical!E74</f>
        <v>Other Revenue 4</v>
      </c>
      <c r="F238" s="249"/>
      <c r="G238" s="249"/>
      <c r="H238" s="249"/>
      <c r="I238" s="249"/>
      <c r="J238" s="249"/>
      <c r="K238" s="276"/>
      <c r="L238" s="276"/>
      <c r="M238" s="307">
        <f>Step1_Historical!M74</f>
        <v>0</v>
      </c>
      <c r="N238" s="282">
        <f t="shared" si="26"/>
        <v>0</v>
      </c>
      <c r="O238" s="282">
        <f t="shared" si="26"/>
        <v>0</v>
      </c>
      <c r="P238" s="282">
        <f t="shared" si="26"/>
        <v>0</v>
      </c>
      <c r="Q238" s="282">
        <f t="shared" si="26"/>
        <v>0</v>
      </c>
      <c r="R238" s="283">
        <f t="shared" si="26"/>
        <v>0</v>
      </c>
      <c r="S238" s="65"/>
      <c r="T238" s="5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</row>
    <row r="239" spans="1:32" ht="13.5" thickBot="1" x14ac:dyDescent="0.25">
      <c r="A239" s="34"/>
      <c r="C239" s="66"/>
      <c r="D239" s="228"/>
      <c r="E239" s="249" t="str">
        <f>Step1_Historical!E75</f>
        <v>Other Revenue 5</v>
      </c>
      <c r="F239" s="249"/>
      <c r="G239" s="249"/>
      <c r="H239" s="249"/>
      <c r="I239" s="249"/>
      <c r="J239" s="249"/>
      <c r="K239" s="276"/>
      <c r="L239" s="276"/>
      <c r="M239" s="307">
        <f>Step1_Historical!M75</f>
        <v>0</v>
      </c>
      <c r="N239" s="282">
        <f t="shared" si="26"/>
        <v>0</v>
      </c>
      <c r="O239" s="282">
        <f t="shared" si="26"/>
        <v>0</v>
      </c>
      <c r="P239" s="282">
        <f t="shared" si="26"/>
        <v>0</v>
      </c>
      <c r="Q239" s="282">
        <f t="shared" si="26"/>
        <v>0</v>
      </c>
      <c r="R239" s="283">
        <f t="shared" si="26"/>
        <v>0</v>
      </c>
      <c r="S239" s="65"/>
      <c r="T239" s="5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</row>
    <row r="240" spans="1:32" x14ac:dyDescent="0.2">
      <c r="A240" s="34"/>
      <c r="C240" s="66"/>
      <c r="D240" s="228" t="s">
        <v>92</v>
      </c>
      <c r="E240" s="249"/>
      <c r="F240" s="249"/>
      <c r="G240" s="249"/>
      <c r="H240" s="249"/>
      <c r="I240" s="249"/>
      <c r="J240" s="249"/>
      <c r="K240" s="308"/>
      <c r="L240" s="308"/>
      <c r="M240" s="309">
        <f t="shared" ref="M240:R240" si="27">SUM(M235:M239)</f>
        <v>0</v>
      </c>
      <c r="N240" s="310">
        <f t="shared" si="27"/>
        <v>0</v>
      </c>
      <c r="O240" s="310">
        <f t="shared" si="27"/>
        <v>0</v>
      </c>
      <c r="P240" s="310">
        <f t="shared" si="27"/>
        <v>0</v>
      </c>
      <c r="Q240" s="310">
        <f t="shared" si="27"/>
        <v>0</v>
      </c>
      <c r="R240" s="311">
        <f t="shared" si="27"/>
        <v>0</v>
      </c>
      <c r="S240" s="65"/>
      <c r="T240" s="5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</row>
    <row r="241" spans="1:32" x14ac:dyDescent="0.2">
      <c r="A241" s="34"/>
      <c r="C241" s="66"/>
      <c r="D241" s="228"/>
      <c r="E241" s="249"/>
      <c r="F241" s="249"/>
      <c r="G241" s="249"/>
      <c r="H241" s="249"/>
      <c r="I241" s="249"/>
      <c r="J241" s="249"/>
      <c r="K241" s="308"/>
      <c r="L241" s="308"/>
      <c r="M241" s="296"/>
      <c r="N241" s="296"/>
      <c r="O241" s="296"/>
      <c r="P241" s="296"/>
      <c r="Q241" s="296"/>
      <c r="R241" s="296"/>
      <c r="S241" s="65"/>
      <c r="T241" s="5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</row>
    <row r="242" spans="1:32" x14ac:dyDescent="0.2">
      <c r="A242" s="34"/>
      <c r="C242" s="66"/>
      <c r="D242" s="228" t="s">
        <v>25</v>
      </c>
      <c r="E242" s="249"/>
      <c r="F242" s="249"/>
      <c r="G242" s="249"/>
      <c r="H242" s="249"/>
      <c r="I242" s="249"/>
      <c r="J242" s="249"/>
      <c r="K242" s="308"/>
      <c r="L242" s="308"/>
      <c r="M242" s="296"/>
      <c r="N242" s="296"/>
      <c r="O242" s="296"/>
      <c r="P242" s="296"/>
      <c r="Q242" s="296"/>
      <c r="R242" s="296"/>
      <c r="S242" s="65"/>
      <c r="T242" s="5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</row>
    <row r="243" spans="1:32" ht="13.5" thickBot="1" x14ac:dyDescent="0.25">
      <c r="A243" s="34"/>
      <c r="C243" s="66"/>
      <c r="D243" s="228"/>
      <c r="E243" s="249" t="s">
        <v>172</v>
      </c>
      <c r="F243" s="249"/>
      <c r="G243" s="249"/>
      <c r="H243" s="249"/>
      <c r="I243" s="249"/>
      <c r="J243" s="249"/>
      <c r="K243" s="308"/>
      <c r="L243" s="308"/>
      <c r="M243" s="307">
        <f t="shared" ref="M243:R243" si="28">M408</f>
        <v>0</v>
      </c>
      <c r="N243" s="282">
        <f t="shared" si="28"/>
        <v>0</v>
      </c>
      <c r="O243" s="282">
        <f t="shared" si="28"/>
        <v>0</v>
      </c>
      <c r="P243" s="282">
        <f t="shared" si="28"/>
        <v>0</v>
      </c>
      <c r="Q243" s="282">
        <f t="shared" si="28"/>
        <v>0</v>
      </c>
      <c r="R243" s="283">
        <f t="shared" si="28"/>
        <v>0</v>
      </c>
      <c r="S243" s="65"/>
      <c r="T243" s="5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</row>
    <row r="244" spans="1:32" ht="13.5" thickBot="1" x14ac:dyDescent="0.25">
      <c r="A244" s="34"/>
      <c r="C244" s="66"/>
      <c r="D244" s="228"/>
      <c r="E244" s="249" t="s">
        <v>167</v>
      </c>
      <c r="F244" s="249"/>
      <c r="G244" s="249"/>
      <c r="H244" s="249"/>
      <c r="I244" s="249"/>
      <c r="J244" s="249"/>
      <c r="K244" s="308"/>
      <c r="L244" s="308"/>
      <c r="M244" s="307">
        <f t="shared" ref="M244:R244" si="29">M417</f>
        <v>0</v>
      </c>
      <c r="N244" s="282">
        <f t="shared" si="29"/>
        <v>0</v>
      </c>
      <c r="O244" s="282">
        <f t="shared" si="29"/>
        <v>0</v>
      </c>
      <c r="P244" s="282">
        <f t="shared" si="29"/>
        <v>0</v>
      </c>
      <c r="Q244" s="282">
        <f t="shared" si="29"/>
        <v>0</v>
      </c>
      <c r="R244" s="283">
        <f t="shared" si="29"/>
        <v>0</v>
      </c>
      <c r="S244" s="65"/>
      <c r="T244" s="5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</row>
    <row r="245" spans="1:32" ht="13.5" thickBot="1" x14ac:dyDescent="0.25">
      <c r="A245" s="34"/>
      <c r="C245" s="66"/>
      <c r="D245" s="228"/>
      <c r="E245" s="249" t="s">
        <v>166</v>
      </c>
      <c r="F245" s="249"/>
      <c r="G245" s="249"/>
      <c r="H245" s="249"/>
      <c r="I245" s="249"/>
      <c r="J245" s="249"/>
      <c r="K245" s="308"/>
      <c r="L245" s="308"/>
      <c r="M245" s="307">
        <f t="shared" ref="M245:R245" si="30">M240</f>
        <v>0</v>
      </c>
      <c r="N245" s="282">
        <f t="shared" si="30"/>
        <v>0</v>
      </c>
      <c r="O245" s="282">
        <f t="shared" si="30"/>
        <v>0</v>
      </c>
      <c r="P245" s="282">
        <f t="shared" si="30"/>
        <v>0</v>
      </c>
      <c r="Q245" s="282">
        <f t="shared" si="30"/>
        <v>0</v>
      </c>
      <c r="R245" s="283">
        <f t="shared" si="30"/>
        <v>0</v>
      </c>
      <c r="S245" s="65"/>
      <c r="T245" s="5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</row>
    <row r="246" spans="1:32" ht="13.5" thickBot="1" x14ac:dyDescent="0.25">
      <c r="A246" s="34"/>
      <c r="C246" s="66"/>
      <c r="D246" s="228" t="s">
        <v>25</v>
      </c>
      <c r="E246" s="249"/>
      <c r="F246" s="249"/>
      <c r="G246" s="249"/>
      <c r="H246" s="249"/>
      <c r="I246" s="249"/>
      <c r="J246" s="249"/>
      <c r="K246" s="308"/>
      <c r="L246" s="308"/>
      <c r="M246" s="309">
        <f t="shared" ref="M246:R246" si="31">SUM(M243:M245)</f>
        <v>0</v>
      </c>
      <c r="N246" s="310">
        <f t="shared" si="31"/>
        <v>0</v>
      </c>
      <c r="O246" s="310">
        <f t="shared" si="31"/>
        <v>0</v>
      </c>
      <c r="P246" s="310">
        <f t="shared" si="31"/>
        <v>0</v>
      </c>
      <c r="Q246" s="310">
        <f t="shared" si="31"/>
        <v>0</v>
      </c>
      <c r="R246" s="311">
        <f t="shared" si="31"/>
        <v>0</v>
      </c>
      <c r="S246" s="65"/>
      <c r="T246" s="5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</row>
    <row r="247" spans="1:32" x14ac:dyDescent="0.2">
      <c r="A247" s="34"/>
      <c r="C247" s="66"/>
      <c r="D247" s="228"/>
      <c r="E247" s="235" t="s">
        <v>71</v>
      </c>
      <c r="F247" s="249"/>
      <c r="G247" s="249"/>
      <c r="H247" s="249"/>
      <c r="I247" s="249"/>
      <c r="J247" s="249"/>
      <c r="K247" s="308"/>
      <c r="L247" s="308"/>
      <c r="M247" s="321" t="s">
        <v>35</v>
      </c>
      <c r="N247" s="322" t="e">
        <f>(N246-M246)/M246</f>
        <v>#DIV/0!</v>
      </c>
      <c r="O247" s="322" t="e">
        <f>(O246-N246)/N246</f>
        <v>#DIV/0!</v>
      </c>
      <c r="P247" s="323" t="e">
        <f>(P246-O246)/O246</f>
        <v>#DIV/0!</v>
      </c>
      <c r="Q247" s="323" t="e">
        <f>(Q246-P246)/P246</f>
        <v>#DIV/0!</v>
      </c>
      <c r="R247" s="323" t="e">
        <f>(R246-Q246)/Q246</f>
        <v>#DIV/0!</v>
      </c>
      <c r="S247" s="65"/>
      <c r="T247" s="5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</row>
    <row r="248" spans="1:32" ht="13.5" thickBot="1" x14ac:dyDescent="0.25">
      <c r="A248" s="34"/>
      <c r="C248" s="67"/>
      <c r="D248" s="236"/>
      <c r="E248" s="236"/>
      <c r="F248" s="236"/>
      <c r="G248" s="236"/>
      <c r="H248" s="236"/>
      <c r="I248" s="236"/>
      <c r="J248" s="236"/>
      <c r="K248" s="236"/>
      <c r="L248" s="236"/>
      <c r="M248" s="236"/>
      <c r="N248" s="236"/>
      <c r="O248" s="236"/>
      <c r="P248" s="236"/>
      <c r="Q248" s="236"/>
      <c r="R248" s="236"/>
      <c r="S248" s="237"/>
      <c r="T248" s="5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</row>
    <row r="249" spans="1:32" ht="13.5" thickBot="1" x14ac:dyDescent="0.25">
      <c r="A249" s="34"/>
      <c r="T249" s="5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</row>
    <row r="250" spans="1:32" ht="15" x14ac:dyDescent="0.2">
      <c r="A250" s="34"/>
      <c r="C250" s="230"/>
      <c r="D250" s="64" t="str">
        <f>P7</f>
        <v>V. Operating Expenses</v>
      </c>
      <c r="E250" s="64"/>
      <c r="F250" s="231"/>
      <c r="G250" s="231"/>
      <c r="H250" s="231"/>
      <c r="I250" s="231"/>
      <c r="J250" s="231"/>
      <c r="K250" s="231"/>
      <c r="L250" s="231"/>
      <c r="M250" s="231"/>
      <c r="N250" s="231"/>
      <c r="O250" s="231"/>
      <c r="P250" s="231"/>
      <c r="Q250" s="231"/>
      <c r="R250" s="231"/>
      <c r="S250" s="232"/>
      <c r="T250" s="5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</row>
    <row r="251" spans="1:32" ht="13.5" thickBot="1" x14ac:dyDescent="0.25">
      <c r="A251" s="34"/>
      <c r="C251" s="66"/>
      <c r="D251" s="249"/>
      <c r="E251" s="249"/>
      <c r="F251" s="249"/>
      <c r="G251" s="249"/>
      <c r="H251" s="249"/>
      <c r="I251" s="249"/>
      <c r="J251" s="249"/>
      <c r="K251" s="249"/>
      <c r="L251" s="249"/>
      <c r="M251" s="250"/>
      <c r="N251" s="249"/>
      <c r="O251" s="249"/>
      <c r="P251" s="249"/>
      <c r="Q251" s="249"/>
      <c r="R251" s="249"/>
      <c r="S251" s="65"/>
      <c r="T251" s="5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</row>
    <row r="252" spans="1:32" ht="15.75" thickBot="1" x14ac:dyDescent="0.25">
      <c r="A252" s="34"/>
      <c r="C252" s="66"/>
      <c r="D252" s="312" t="s">
        <v>21</v>
      </c>
      <c r="E252" s="299"/>
      <c r="F252" s="299"/>
      <c r="G252" s="299"/>
      <c r="H252" s="299"/>
      <c r="I252" s="299"/>
      <c r="J252" s="299"/>
      <c r="K252" s="300"/>
      <c r="L252" s="300"/>
      <c r="M252" s="301" t="str">
        <f t="shared" ref="M252:R252" si="32">M224</f>
        <v>Dec 31, 2013</v>
      </c>
      <c r="N252" s="301" t="str">
        <f t="shared" si="32"/>
        <v>Dec 31, 2014</v>
      </c>
      <c r="O252" s="301" t="str">
        <f t="shared" si="32"/>
        <v>Dec 31, 2015</v>
      </c>
      <c r="P252" s="301" t="str">
        <f t="shared" si="32"/>
        <v>Dec 31, 2016</v>
      </c>
      <c r="Q252" s="301" t="str">
        <f t="shared" si="32"/>
        <v>Dec 31, 2017</v>
      </c>
      <c r="R252" s="302" t="str">
        <f t="shared" si="32"/>
        <v>Dec 31, 2018</v>
      </c>
      <c r="S252" s="65"/>
      <c r="T252" s="5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</row>
    <row r="253" spans="1:32" x14ac:dyDescent="0.2">
      <c r="A253" s="34"/>
      <c r="C253" s="66"/>
      <c r="D253" s="249"/>
      <c r="E253" s="249"/>
      <c r="F253" s="249"/>
      <c r="G253" s="249"/>
      <c r="H253" s="249"/>
      <c r="I253" s="249"/>
      <c r="J253" s="249"/>
      <c r="K253" s="249"/>
      <c r="L253" s="249"/>
      <c r="M253" s="249"/>
      <c r="N253" s="249"/>
      <c r="O253" s="249"/>
      <c r="P253" s="249"/>
      <c r="Q253" s="249"/>
      <c r="R253" s="249"/>
      <c r="S253" s="65"/>
      <c r="T253" s="5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</row>
    <row r="254" spans="1:32" x14ac:dyDescent="0.2">
      <c r="A254" s="34"/>
      <c r="C254" s="66"/>
      <c r="D254" s="228" t="s">
        <v>96</v>
      </c>
      <c r="E254" s="249"/>
      <c r="F254" s="249"/>
      <c r="G254" s="249"/>
      <c r="H254" s="249"/>
      <c r="I254" s="249"/>
      <c r="J254" s="249"/>
      <c r="K254" s="285"/>
      <c r="L254" s="285"/>
      <c r="M254" s="285"/>
      <c r="N254" s="285"/>
      <c r="O254" s="285"/>
      <c r="P254" s="285"/>
      <c r="Q254" s="285"/>
      <c r="R254" s="285"/>
      <c r="S254" s="65"/>
      <c r="T254" s="5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</row>
    <row r="255" spans="1:32" ht="13.5" thickBot="1" x14ac:dyDescent="0.25">
      <c r="A255" s="34"/>
      <c r="C255" s="66"/>
      <c r="D255" s="228"/>
      <c r="E255" s="249" t="str">
        <f>E268</f>
        <v>Personnel Expense 1</v>
      </c>
      <c r="F255" s="249"/>
      <c r="G255" s="249"/>
      <c r="H255" s="249"/>
      <c r="I255" s="249"/>
      <c r="J255" s="249"/>
      <c r="K255" s="276"/>
      <c r="L255" s="276"/>
      <c r="M255" s="313" t="str">
        <f>IF(ISERROR((Step1_Historical!M79-Step1_Historical!L79)/Step1_Historical!L79),"NA",((Step1_Historical!M79-Step1_Historical!L79)/Step1_Historical!L79))</f>
        <v>NA</v>
      </c>
      <c r="N255" s="245">
        <f>Step2A_Scenario1!N255</f>
        <v>0</v>
      </c>
      <c r="O255" s="245">
        <f>Step2A_Scenario1!O255</f>
        <v>0</v>
      </c>
      <c r="P255" s="245">
        <f>Step2A_Scenario1!P255</f>
        <v>0</v>
      </c>
      <c r="Q255" s="247">
        <f t="shared" ref="Q255:R264" si="33">P255</f>
        <v>0</v>
      </c>
      <c r="R255" s="247">
        <f t="shared" si="33"/>
        <v>0</v>
      </c>
      <c r="S255" s="65"/>
      <c r="T255" s="5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</row>
    <row r="256" spans="1:32" ht="13.5" thickBot="1" x14ac:dyDescent="0.25">
      <c r="A256" s="34"/>
      <c r="C256" s="66"/>
      <c r="D256" s="228"/>
      <c r="E256" s="249" t="str">
        <f t="shared" ref="E256:E264" si="34">E269</f>
        <v>Personnel Expense 2</v>
      </c>
      <c r="F256" s="249"/>
      <c r="G256" s="249"/>
      <c r="H256" s="249"/>
      <c r="I256" s="249"/>
      <c r="J256" s="249"/>
      <c r="K256" s="276"/>
      <c r="L256" s="276"/>
      <c r="M256" s="313" t="str">
        <f>IF(ISERROR((Step1_Historical!M80-Step1_Historical!L80)/Step1_Historical!L80),"NA",((Step1_Historical!M80-Step1_Historical!L80)/Step1_Historical!L80))</f>
        <v>NA</v>
      </c>
      <c r="N256" s="245">
        <f>Step2A_Scenario1!N256</f>
        <v>0</v>
      </c>
      <c r="O256" s="245">
        <f>Step2A_Scenario1!O256</f>
        <v>0</v>
      </c>
      <c r="P256" s="245">
        <f>Step2A_Scenario1!P256</f>
        <v>0</v>
      </c>
      <c r="Q256" s="247">
        <f t="shared" si="33"/>
        <v>0</v>
      </c>
      <c r="R256" s="247">
        <f t="shared" si="33"/>
        <v>0</v>
      </c>
      <c r="S256" s="65"/>
      <c r="T256" s="5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</row>
    <row r="257" spans="1:32" ht="13.5" thickBot="1" x14ac:dyDescent="0.25">
      <c r="A257" s="34"/>
      <c r="C257" s="66"/>
      <c r="D257" s="228"/>
      <c r="E257" s="249" t="str">
        <f t="shared" si="34"/>
        <v>Personnel Expense 3</v>
      </c>
      <c r="F257" s="249"/>
      <c r="G257" s="249"/>
      <c r="H257" s="249"/>
      <c r="I257" s="249"/>
      <c r="J257" s="249"/>
      <c r="K257" s="276"/>
      <c r="L257" s="276"/>
      <c r="M257" s="313" t="str">
        <f>IF(ISERROR((Step1_Historical!M81-Step1_Historical!L81)/Step1_Historical!L81),"NA",((Step1_Historical!M81-Step1_Historical!L81)/Step1_Historical!L81))</f>
        <v>NA</v>
      </c>
      <c r="N257" s="245">
        <f>Step2A_Scenario1!N257</f>
        <v>0</v>
      </c>
      <c r="O257" s="245">
        <f>Step2A_Scenario1!O257</f>
        <v>0</v>
      </c>
      <c r="P257" s="245">
        <f>Step2A_Scenario1!P257</f>
        <v>0</v>
      </c>
      <c r="Q257" s="247">
        <f t="shared" si="33"/>
        <v>0</v>
      </c>
      <c r="R257" s="247">
        <f t="shared" si="33"/>
        <v>0</v>
      </c>
      <c r="S257" s="65"/>
      <c r="T257" s="5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</row>
    <row r="258" spans="1:32" ht="13.5" thickBot="1" x14ac:dyDescent="0.25">
      <c r="A258" s="34"/>
      <c r="C258" s="66"/>
      <c r="D258" s="228"/>
      <c r="E258" s="249" t="str">
        <f t="shared" si="34"/>
        <v>Non-Personnel Expense 1</v>
      </c>
      <c r="F258" s="249"/>
      <c r="G258" s="249"/>
      <c r="H258" s="249"/>
      <c r="I258" s="249"/>
      <c r="J258" s="249"/>
      <c r="K258" s="276"/>
      <c r="L258" s="276"/>
      <c r="M258" s="313" t="str">
        <f>IF(ISERROR((Step1_Historical!M83-Step1_Historical!L83)/Step1_Historical!L83),"NA",((Step1_Historical!M83-Step1_Historical!L83)/Step1_Historical!L83))</f>
        <v>NA</v>
      </c>
      <c r="N258" s="245">
        <f>Step2A_Scenario1!N258</f>
        <v>0</v>
      </c>
      <c r="O258" s="245">
        <f>Step2A_Scenario1!O258</f>
        <v>0</v>
      </c>
      <c r="P258" s="245">
        <f>Step2A_Scenario1!P258</f>
        <v>0</v>
      </c>
      <c r="Q258" s="247">
        <f t="shared" si="33"/>
        <v>0</v>
      </c>
      <c r="R258" s="247">
        <f t="shared" si="33"/>
        <v>0</v>
      </c>
      <c r="S258" s="65"/>
      <c r="T258" s="5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</row>
    <row r="259" spans="1:32" ht="13.5" thickBot="1" x14ac:dyDescent="0.25">
      <c r="A259" s="34"/>
      <c r="C259" s="66"/>
      <c r="D259" s="228"/>
      <c r="E259" s="249" t="str">
        <f t="shared" si="34"/>
        <v>Non-Personnel Expense 2</v>
      </c>
      <c r="F259" s="249"/>
      <c r="G259" s="249"/>
      <c r="H259" s="249"/>
      <c r="I259" s="249"/>
      <c r="J259" s="249"/>
      <c r="K259" s="276"/>
      <c r="L259" s="276"/>
      <c r="M259" s="313" t="str">
        <f>IF(ISERROR((Step1_Historical!M84-Step1_Historical!L84)/Step1_Historical!L84),"NA",((Step1_Historical!M84-Step1_Historical!L84)/Step1_Historical!L84))</f>
        <v>NA</v>
      </c>
      <c r="N259" s="245">
        <f>Step2A_Scenario1!N259</f>
        <v>0</v>
      </c>
      <c r="O259" s="245">
        <f>Step2A_Scenario1!O259</f>
        <v>0</v>
      </c>
      <c r="P259" s="245">
        <f>Step2A_Scenario1!P259</f>
        <v>0</v>
      </c>
      <c r="Q259" s="247">
        <f t="shared" si="33"/>
        <v>0</v>
      </c>
      <c r="R259" s="247">
        <f t="shared" si="33"/>
        <v>0</v>
      </c>
      <c r="S259" s="65"/>
      <c r="T259" s="5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</row>
    <row r="260" spans="1:32" ht="13.5" thickBot="1" x14ac:dyDescent="0.25">
      <c r="A260" s="34"/>
      <c r="C260" s="66"/>
      <c r="D260" s="228"/>
      <c r="E260" s="249" t="str">
        <f t="shared" si="34"/>
        <v>Non-Personnel Expense 3</v>
      </c>
      <c r="F260" s="249"/>
      <c r="G260" s="249"/>
      <c r="H260" s="249"/>
      <c r="I260" s="249"/>
      <c r="J260" s="249"/>
      <c r="K260" s="276"/>
      <c r="L260" s="276"/>
      <c r="M260" s="313" t="str">
        <f>IF(ISERROR((Step1_Historical!M85-Step1_Historical!L85)/Step1_Historical!L85),"NA",((Step1_Historical!M85-Step1_Historical!L85)/Step1_Historical!L85))</f>
        <v>NA</v>
      </c>
      <c r="N260" s="245">
        <f>Step2A_Scenario1!N260</f>
        <v>0</v>
      </c>
      <c r="O260" s="245">
        <f>Step2A_Scenario1!O260</f>
        <v>0</v>
      </c>
      <c r="P260" s="245">
        <f>Step2A_Scenario1!P260</f>
        <v>0</v>
      </c>
      <c r="Q260" s="247">
        <f t="shared" si="33"/>
        <v>0</v>
      </c>
      <c r="R260" s="247">
        <f t="shared" si="33"/>
        <v>0</v>
      </c>
      <c r="S260" s="65"/>
      <c r="T260" s="5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</row>
    <row r="261" spans="1:32" ht="13.5" thickBot="1" x14ac:dyDescent="0.25">
      <c r="A261" s="34"/>
      <c r="C261" s="66"/>
      <c r="D261" s="228"/>
      <c r="E261" s="249" t="str">
        <f t="shared" si="34"/>
        <v>Non-Personnel Expense 4</v>
      </c>
      <c r="F261" s="249"/>
      <c r="G261" s="249"/>
      <c r="H261" s="249"/>
      <c r="I261" s="249"/>
      <c r="J261" s="249"/>
      <c r="K261" s="276"/>
      <c r="L261" s="276"/>
      <c r="M261" s="313" t="str">
        <f>IF(ISERROR((Step1_Historical!M86-Step1_Historical!L86)/Step1_Historical!L86),"NA",((Step1_Historical!M86-Step1_Historical!L86)/Step1_Historical!L86))</f>
        <v>NA</v>
      </c>
      <c r="N261" s="245">
        <f>Step2A_Scenario1!N261</f>
        <v>0</v>
      </c>
      <c r="O261" s="245">
        <f>Step2A_Scenario1!O261</f>
        <v>0</v>
      </c>
      <c r="P261" s="245">
        <f>Step2A_Scenario1!P261</f>
        <v>0</v>
      </c>
      <c r="Q261" s="247">
        <f t="shared" si="33"/>
        <v>0</v>
      </c>
      <c r="R261" s="247">
        <f t="shared" si="33"/>
        <v>0</v>
      </c>
      <c r="S261" s="65"/>
      <c r="T261" s="5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</row>
    <row r="262" spans="1:32" ht="13.5" thickBot="1" x14ac:dyDescent="0.25">
      <c r="A262" s="34"/>
      <c r="C262" s="66"/>
      <c r="D262" s="228"/>
      <c r="E262" s="249" t="str">
        <f t="shared" si="34"/>
        <v>Non-Personnel Expense 5</v>
      </c>
      <c r="F262" s="249"/>
      <c r="G262" s="249"/>
      <c r="H262" s="249"/>
      <c r="I262" s="249"/>
      <c r="J262" s="249"/>
      <c r="K262" s="276"/>
      <c r="L262" s="276"/>
      <c r="M262" s="313" t="str">
        <f>IF(ISERROR((Step1_Historical!M87-Step1_Historical!L87)/Step1_Historical!L87),"NA",((Step1_Historical!M87-Step1_Historical!L87)/Step1_Historical!L87))</f>
        <v>NA</v>
      </c>
      <c r="N262" s="245">
        <f>Step2A_Scenario1!N262</f>
        <v>0</v>
      </c>
      <c r="O262" s="245">
        <f>Step2A_Scenario1!O262</f>
        <v>0</v>
      </c>
      <c r="P262" s="245">
        <f>Step2A_Scenario1!P262</f>
        <v>0</v>
      </c>
      <c r="Q262" s="247">
        <f t="shared" si="33"/>
        <v>0</v>
      </c>
      <c r="R262" s="247">
        <f t="shared" si="33"/>
        <v>0</v>
      </c>
      <c r="S262" s="65"/>
      <c r="T262" s="5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</row>
    <row r="263" spans="1:32" ht="13.5" thickBot="1" x14ac:dyDescent="0.25">
      <c r="A263" s="34"/>
      <c r="C263" s="66"/>
      <c r="D263" s="228"/>
      <c r="E263" s="249" t="str">
        <f t="shared" si="34"/>
        <v>Non-Personnel Expense 6</v>
      </c>
      <c r="F263" s="249"/>
      <c r="G263" s="249"/>
      <c r="H263" s="249"/>
      <c r="I263" s="249"/>
      <c r="J263" s="249"/>
      <c r="K263" s="276"/>
      <c r="L263" s="276"/>
      <c r="M263" s="313" t="str">
        <f>IF(ISERROR((Step1_Historical!M88-Step1_Historical!L88)/Step1_Historical!L88),"NA",((Step1_Historical!M88-Step1_Historical!L88)/Step1_Historical!L88))</f>
        <v>NA</v>
      </c>
      <c r="N263" s="245">
        <f>Step2A_Scenario1!N263</f>
        <v>0</v>
      </c>
      <c r="O263" s="245">
        <f>Step2A_Scenario1!O263</f>
        <v>0</v>
      </c>
      <c r="P263" s="245">
        <f>Step2A_Scenario1!P263</f>
        <v>0</v>
      </c>
      <c r="Q263" s="247">
        <f t="shared" si="33"/>
        <v>0</v>
      </c>
      <c r="R263" s="247">
        <f t="shared" si="33"/>
        <v>0</v>
      </c>
      <c r="S263" s="65"/>
      <c r="T263" s="5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</row>
    <row r="264" spans="1:32" ht="13.5" thickBot="1" x14ac:dyDescent="0.25">
      <c r="A264" s="34"/>
      <c r="C264" s="66"/>
      <c r="D264" s="228"/>
      <c r="E264" s="249" t="str">
        <f t="shared" si="34"/>
        <v>Non-Personnel Expense 7</v>
      </c>
      <c r="F264" s="249"/>
      <c r="G264" s="249"/>
      <c r="H264" s="249"/>
      <c r="I264" s="249"/>
      <c r="J264" s="249"/>
      <c r="K264" s="276"/>
      <c r="L264" s="276"/>
      <c r="M264" s="313" t="str">
        <f>IF(ISERROR((Step1_Historical!M89-Step1_Historical!L89)/Step1_Historical!L89),"NA",((Step1_Historical!M89-Step1_Historical!L89)/Step1_Historical!L89))</f>
        <v>NA</v>
      </c>
      <c r="N264" s="245">
        <f>Step2A_Scenario1!N264</f>
        <v>0</v>
      </c>
      <c r="O264" s="245">
        <f>Step2A_Scenario1!O264</f>
        <v>0</v>
      </c>
      <c r="P264" s="245">
        <f>Step2A_Scenario1!P264</f>
        <v>0</v>
      </c>
      <c r="Q264" s="254">
        <f t="shared" si="33"/>
        <v>0</v>
      </c>
      <c r="R264" s="254">
        <f t="shared" si="33"/>
        <v>0</v>
      </c>
      <c r="S264" s="65"/>
      <c r="T264" s="5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</row>
    <row r="265" spans="1:32" x14ac:dyDescent="0.2">
      <c r="A265" s="34"/>
      <c r="C265" s="66"/>
      <c r="D265" s="228" t="s">
        <v>95</v>
      </c>
      <c r="E265" s="249"/>
      <c r="F265" s="249"/>
      <c r="G265" s="249"/>
      <c r="H265" s="249"/>
      <c r="I265" s="249"/>
      <c r="J265" s="249"/>
      <c r="K265" s="276"/>
      <c r="L265" s="276"/>
      <c r="M265" s="314" t="str">
        <f>IF(ISERROR((Step1_Historical!M91-Step1_Historical!L91)/Step1_Historical!L91),"NA",((Step1_Historical!M91-Step1_Historical!L91)/Step1_Historical!L91))</f>
        <v>NA</v>
      </c>
      <c r="N265" s="315" t="e">
        <f>(N278-M278)/M278</f>
        <v>#DIV/0!</v>
      </c>
      <c r="O265" s="315" t="e">
        <f>(O278-N278)/N278</f>
        <v>#DIV/0!</v>
      </c>
      <c r="P265" s="316" t="e">
        <f>(P278-O278)/O278</f>
        <v>#DIV/0!</v>
      </c>
      <c r="Q265" s="316" t="e">
        <f>(Q278-P278)/P278</f>
        <v>#DIV/0!</v>
      </c>
      <c r="R265" s="316" t="e">
        <f>(R278-Q278)/Q278</f>
        <v>#DIV/0!</v>
      </c>
      <c r="S265" s="65"/>
      <c r="T265" s="5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</row>
    <row r="266" spans="1:32" x14ac:dyDescent="0.2">
      <c r="A266" s="34"/>
      <c r="C266" s="66"/>
      <c r="D266" s="249"/>
      <c r="E266" s="249"/>
      <c r="F266" s="249"/>
      <c r="G266" s="249"/>
      <c r="H266" s="249"/>
      <c r="I266" s="249"/>
      <c r="J266" s="249"/>
      <c r="K266" s="249"/>
      <c r="L266" s="249"/>
      <c r="M266" s="249"/>
      <c r="N266" s="249"/>
      <c r="O266" s="249"/>
      <c r="P266" s="249"/>
      <c r="Q266" s="249"/>
      <c r="R266" s="249"/>
      <c r="S266" s="65"/>
      <c r="T266" s="5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</row>
    <row r="267" spans="1:32" x14ac:dyDescent="0.2">
      <c r="A267" s="34"/>
      <c r="C267" s="66"/>
      <c r="D267" s="228" t="s">
        <v>97</v>
      </c>
      <c r="E267" s="249"/>
      <c r="F267" s="249"/>
      <c r="G267" s="249"/>
      <c r="H267" s="249"/>
      <c r="I267" s="249"/>
      <c r="J267" s="249"/>
      <c r="K267" s="285"/>
      <c r="L267" s="285"/>
      <c r="M267" s="285"/>
      <c r="N267" s="285"/>
      <c r="O267" s="285"/>
      <c r="P267" s="285"/>
      <c r="Q267" s="285"/>
      <c r="R267" s="285"/>
      <c r="S267" s="65"/>
      <c r="T267" s="5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</row>
    <row r="268" spans="1:32" ht="13.5" thickBot="1" x14ac:dyDescent="0.25">
      <c r="A268" s="34"/>
      <c r="C268" s="66"/>
      <c r="D268" s="228"/>
      <c r="E268" s="249" t="str">
        <f>Step2B_Scenario2!E268</f>
        <v>Personnel Expense 1</v>
      </c>
      <c r="F268" s="249"/>
      <c r="G268" s="249"/>
      <c r="H268" s="249"/>
      <c r="I268" s="249"/>
      <c r="J268" s="249"/>
      <c r="K268" s="276"/>
      <c r="L268" s="276"/>
      <c r="M268" s="307">
        <f>Step2B_Scenario2!M268</f>
        <v>0</v>
      </c>
      <c r="N268" s="282">
        <f t="shared" ref="N268:R275" si="35">M268*(1+N255)</f>
        <v>0</v>
      </c>
      <c r="O268" s="282">
        <f t="shared" si="35"/>
        <v>0</v>
      </c>
      <c r="P268" s="282">
        <f t="shared" si="35"/>
        <v>0</v>
      </c>
      <c r="Q268" s="282">
        <f t="shared" si="35"/>
        <v>0</v>
      </c>
      <c r="R268" s="283">
        <f t="shared" si="35"/>
        <v>0</v>
      </c>
      <c r="S268" s="65"/>
      <c r="T268" s="5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</row>
    <row r="269" spans="1:32" ht="13.5" thickBot="1" x14ac:dyDescent="0.25">
      <c r="A269" s="34"/>
      <c r="C269" s="66"/>
      <c r="D269" s="228"/>
      <c r="E269" s="249" t="str">
        <f>Step2B_Scenario2!E269</f>
        <v>Personnel Expense 2</v>
      </c>
      <c r="F269" s="249"/>
      <c r="G269" s="249"/>
      <c r="H269" s="249"/>
      <c r="I269" s="249"/>
      <c r="J269" s="249"/>
      <c r="K269" s="276"/>
      <c r="L269" s="276"/>
      <c r="M269" s="307">
        <f>Step2B_Scenario2!M269</f>
        <v>0</v>
      </c>
      <c r="N269" s="282">
        <f t="shared" si="35"/>
        <v>0</v>
      </c>
      <c r="O269" s="282">
        <f t="shared" si="35"/>
        <v>0</v>
      </c>
      <c r="P269" s="282">
        <f t="shared" si="35"/>
        <v>0</v>
      </c>
      <c r="Q269" s="282">
        <f t="shared" si="35"/>
        <v>0</v>
      </c>
      <c r="R269" s="283">
        <f t="shared" si="35"/>
        <v>0</v>
      </c>
      <c r="S269" s="65"/>
      <c r="T269" s="5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</row>
    <row r="270" spans="1:32" ht="13.5" thickBot="1" x14ac:dyDescent="0.25">
      <c r="A270" s="34"/>
      <c r="C270" s="66"/>
      <c r="D270" s="228"/>
      <c r="E270" s="249" t="str">
        <f>Step2B_Scenario2!E270</f>
        <v>Personnel Expense 3</v>
      </c>
      <c r="F270" s="249"/>
      <c r="G270" s="249"/>
      <c r="H270" s="249"/>
      <c r="I270" s="249"/>
      <c r="J270" s="249"/>
      <c r="K270" s="276"/>
      <c r="L270" s="276"/>
      <c r="M270" s="307">
        <f>Step2B_Scenario2!M270</f>
        <v>0</v>
      </c>
      <c r="N270" s="282">
        <f t="shared" si="35"/>
        <v>0</v>
      </c>
      <c r="O270" s="282">
        <f t="shared" si="35"/>
        <v>0</v>
      </c>
      <c r="P270" s="282">
        <f t="shared" si="35"/>
        <v>0</v>
      </c>
      <c r="Q270" s="282">
        <f t="shared" si="35"/>
        <v>0</v>
      </c>
      <c r="R270" s="283">
        <f t="shared" si="35"/>
        <v>0</v>
      </c>
      <c r="S270" s="65"/>
      <c r="T270" s="5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</row>
    <row r="271" spans="1:32" ht="13.5" thickBot="1" x14ac:dyDescent="0.25">
      <c r="A271" s="34"/>
      <c r="C271" s="66"/>
      <c r="D271" s="228"/>
      <c r="E271" s="249" t="str">
        <f>Step2B_Scenario2!E271</f>
        <v>Non-Personnel Expense 1</v>
      </c>
      <c r="F271" s="249"/>
      <c r="G271" s="249"/>
      <c r="H271" s="249"/>
      <c r="I271" s="249"/>
      <c r="J271" s="249"/>
      <c r="K271" s="276"/>
      <c r="L271" s="276"/>
      <c r="M271" s="307">
        <f>Step2B_Scenario2!M271</f>
        <v>0</v>
      </c>
      <c r="N271" s="282">
        <f t="shared" si="35"/>
        <v>0</v>
      </c>
      <c r="O271" s="282">
        <f t="shared" si="35"/>
        <v>0</v>
      </c>
      <c r="P271" s="282">
        <f t="shared" si="35"/>
        <v>0</v>
      </c>
      <c r="Q271" s="282">
        <f t="shared" si="35"/>
        <v>0</v>
      </c>
      <c r="R271" s="283">
        <f t="shared" si="35"/>
        <v>0</v>
      </c>
      <c r="S271" s="65"/>
      <c r="T271" s="5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</row>
    <row r="272" spans="1:32" ht="13.5" thickBot="1" x14ac:dyDescent="0.25">
      <c r="A272" s="34"/>
      <c r="C272" s="66"/>
      <c r="D272" s="228"/>
      <c r="E272" s="249" t="str">
        <f>Step2B_Scenario2!E272</f>
        <v>Non-Personnel Expense 2</v>
      </c>
      <c r="F272" s="249"/>
      <c r="G272" s="249"/>
      <c r="H272" s="249"/>
      <c r="I272" s="249"/>
      <c r="J272" s="249"/>
      <c r="K272" s="276"/>
      <c r="L272" s="276"/>
      <c r="M272" s="307">
        <f>Step2B_Scenario2!M272</f>
        <v>0</v>
      </c>
      <c r="N272" s="282">
        <f t="shared" si="35"/>
        <v>0</v>
      </c>
      <c r="O272" s="282">
        <f t="shared" si="35"/>
        <v>0</v>
      </c>
      <c r="P272" s="282">
        <f t="shared" si="35"/>
        <v>0</v>
      </c>
      <c r="Q272" s="282">
        <f t="shared" si="35"/>
        <v>0</v>
      </c>
      <c r="R272" s="283">
        <f t="shared" si="35"/>
        <v>0</v>
      </c>
      <c r="S272" s="65"/>
      <c r="T272" s="5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</row>
    <row r="273" spans="1:32" ht="13.5" thickBot="1" x14ac:dyDescent="0.25">
      <c r="A273" s="34"/>
      <c r="C273" s="66"/>
      <c r="D273" s="228"/>
      <c r="E273" s="249" t="str">
        <f>Step2B_Scenario2!E273</f>
        <v>Non-Personnel Expense 3</v>
      </c>
      <c r="F273" s="249"/>
      <c r="G273" s="249"/>
      <c r="H273" s="249"/>
      <c r="I273" s="249"/>
      <c r="J273" s="249"/>
      <c r="K273" s="276"/>
      <c r="L273" s="276"/>
      <c r="M273" s="307">
        <f>Step2B_Scenario2!M273</f>
        <v>0</v>
      </c>
      <c r="N273" s="282">
        <f t="shared" si="35"/>
        <v>0</v>
      </c>
      <c r="O273" s="282">
        <f t="shared" si="35"/>
        <v>0</v>
      </c>
      <c r="P273" s="282">
        <f t="shared" si="35"/>
        <v>0</v>
      </c>
      <c r="Q273" s="282">
        <f t="shared" si="35"/>
        <v>0</v>
      </c>
      <c r="R273" s="283">
        <f t="shared" si="35"/>
        <v>0</v>
      </c>
      <c r="S273" s="65"/>
      <c r="T273" s="5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</row>
    <row r="274" spans="1:32" ht="13.5" thickBot="1" x14ac:dyDescent="0.25">
      <c r="A274" s="34"/>
      <c r="C274" s="66"/>
      <c r="D274" s="228"/>
      <c r="E274" s="249" t="str">
        <f>Step2B_Scenario2!E274</f>
        <v>Non-Personnel Expense 4</v>
      </c>
      <c r="F274" s="249"/>
      <c r="G274" s="249"/>
      <c r="H274" s="249"/>
      <c r="I274" s="249"/>
      <c r="J274" s="249"/>
      <c r="K274" s="276"/>
      <c r="L274" s="276"/>
      <c r="M274" s="307">
        <f>Step2B_Scenario2!M274</f>
        <v>0</v>
      </c>
      <c r="N274" s="282">
        <f t="shared" si="35"/>
        <v>0</v>
      </c>
      <c r="O274" s="282">
        <f t="shared" si="35"/>
        <v>0</v>
      </c>
      <c r="P274" s="282">
        <f t="shared" si="35"/>
        <v>0</v>
      </c>
      <c r="Q274" s="282">
        <f t="shared" si="35"/>
        <v>0</v>
      </c>
      <c r="R274" s="283">
        <f t="shared" si="35"/>
        <v>0</v>
      </c>
      <c r="S274" s="65"/>
      <c r="T274" s="5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</row>
    <row r="275" spans="1:32" ht="13.5" thickBot="1" x14ac:dyDescent="0.25">
      <c r="A275" s="34"/>
      <c r="C275" s="66"/>
      <c r="D275" s="228"/>
      <c r="E275" s="249" t="str">
        <f>Step2B_Scenario2!E275</f>
        <v>Non-Personnel Expense 5</v>
      </c>
      <c r="F275" s="249"/>
      <c r="G275" s="249"/>
      <c r="H275" s="249"/>
      <c r="I275" s="249"/>
      <c r="J275" s="249"/>
      <c r="K275" s="276"/>
      <c r="L275" s="276"/>
      <c r="M275" s="307">
        <f>Step2B_Scenario2!M275</f>
        <v>0</v>
      </c>
      <c r="N275" s="282">
        <f t="shared" si="35"/>
        <v>0</v>
      </c>
      <c r="O275" s="282">
        <f t="shared" si="35"/>
        <v>0</v>
      </c>
      <c r="P275" s="282">
        <f t="shared" si="35"/>
        <v>0</v>
      </c>
      <c r="Q275" s="282">
        <f t="shared" si="35"/>
        <v>0</v>
      </c>
      <c r="R275" s="283">
        <f t="shared" si="35"/>
        <v>0</v>
      </c>
      <c r="S275" s="65"/>
      <c r="T275" s="5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</row>
    <row r="276" spans="1:32" ht="13.5" thickBot="1" x14ac:dyDescent="0.25">
      <c r="A276" s="34"/>
      <c r="C276" s="66"/>
      <c r="D276" s="228"/>
      <c r="E276" s="249" t="str">
        <f>Step2B_Scenario2!E276</f>
        <v>Non-Personnel Expense 6</v>
      </c>
      <c r="F276" s="249"/>
      <c r="G276" s="249"/>
      <c r="H276" s="249"/>
      <c r="I276" s="249"/>
      <c r="J276" s="249"/>
      <c r="K276" s="276"/>
      <c r="L276" s="276"/>
      <c r="M276" s="307">
        <f>Step2B_Scenario2!M276</f>
        <v>0</v>
      </c>
      <c r="N276" s="282">
        <f t="shared" ref="N276:R277" si="36">M276*(1+N263)</f>
        <v>0</v>
      </c>
      <c r="O276" s="282">
        <f t="shared" si="36"/>
        <v>0</v>
      </c>
      <c r="P276" s="282">
        <f t="shared" si="36"/>
        <v>0</v>
      </c>
      <c r="Q276" s="282">
        <f t="shared" si="36"/>
        <v>0</v>
      </c>
      <c r="R276" s="283">
        <f t="shared" si="36"/>
        <v>0</v>
      </c>
      <c r="S276" s="65"/>
      <c r="T276" s="5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</row>
    <row r="277" spans="1:32" ht="13.5" thickBot="1" x14ac:dyDescent="0.25">
      <c r="A277" s="34"/>
      <c r="C277" s="66"/>
      <c r="D277" s="228"/>
      <c r="E277" s="249" t="str">
        <f>Step2B_Scenario2!E277</f>
        <v>Non-Personnel Expense 7</v>
      </c>
      <c r="F277" s="249"/>
      <c r="G277" s="249"/>
      <c r="H277" s="249"/>
      <c r="I277" s="249"/>
      <c r="J277" s="249"/>
      <c r="K277" s="276"/>
      <c r="L277" s="276"/>
      <c r="M277" s="307">
        <f>Step2B_Scenario2!M277</f>
        <v>0</v>
      </c>
      <c r="N277" s="282">
        <f t="shared" si="36"/>
        <v>0</v>
      </c>
      <c r="O277" s="282">
        <f t="shared" si="36"/>
        <v>0</v>
      </c>
      <c r="P277" s="282">
        <f t="shared" si="36"/>
        <v>0</v>
      </c>
      <c r="Q277" s="282">
        <f t="shared" si="36"/>
        <v>0</v>
      </c>
      <c r="R277" s="283">
        <f t="shared" si="36"/>
        <v>0</v>
      </c>
      <c r="S277" s="65"/>
      <c r="T277" s="5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</row>
    <row r="278" spans="1:32" x14ac:dyDescent="0.2">
      <c r="A278" s="34"/>
      <c r="C278" s="66"/>
      <c r="D278" s="228" t="s">
        <v>95</v>
      </c>
      <c r="E278" s="249"/>
      <c r="F278" s="249"/>
      <c r="G278" s="249"/>
      <c r="H278" s="249"/>
      <c r="I278" s="249"/>
      <c r="J278" s="249"/>
      <c r="K278" s="308"/>
      <c r="L278" s="308"/>
      <c r="M278" s="309">
        <f t="shared" ref="M278:R278" si="37">SUM(M268:M277)</f>
        <v>0</v>
      </c>
      <c r="N278" s="310">
        <f t="shared" si="37"/>
        <v>0</v>
      </c>
      <c r="O278" s="310">
        <f t="shared" si="37"/>
        <v>0</v>
      </c>
      <c r="P278" s="310">
        <f t="shared" si="37"/>
        <v>0</v>
      </c>
      <c r="Q278" s="310">
        <f t="shared" si="37"/>
        <v>0</v>
      </c>
      <c r="R278" s="311">
        <f t="shared" si="37"/>
        <v>0</v>
      </c>
      <c r="S278" s="65"/>
      <c r="T278" s="5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</row>
    <row r="279" spans="1:32" x14ac:dyDescent="0.2">
      <c r="A279" s="34"/>
      <c r="C279" s="66"/>
      <c r="D279" s="228"/>
      <c r="E279" s="249"/>
      <c r="F279" s="249"/>
      <c r="G279" s="249"/>
      <c r="H279" s="249"/>
      <c r="I279" s="249"/>
      <c r="J279" s="249"/>
      <c r="K279" s="308"/>
      <c r="L279" s="308"/>
      <c r="M279" s="308"/>
      <c r="N279" s="308"/>
      <c r="O279" s="308"/>
      <c r="P279" s="308"/>
      <c r="Q279" s="308"/>
      <c r="R279" s="296"/>
      <c r="S279" s="65"/>
      <c r="T279" s="5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</row>
    <row r="280" spans="1:32" ht="13.5" thickBot="1" x14ac:dyDescent="0.25">
      <c r="A280" s="34"/>
      <c r="C280" s="66"/>
      <c r="D280" s="228" t="s">
        <v>26</v>
      </c>
      <c r="E280" s="249"/>
      <c r="F280" s="249"/>
      <c r="G280" s="249"/>
      <c r="H280" s="249"/>
      <c r="I280" s="249"/>
      <c r="J280" s="249"/>
      <c r="K280" s="308"/>
      <c r="L280" s="308"/>
      <c r="M280" s="370">
        <f t="shared" ref="M280:R280" si="38">M246-M278</f>
        <v>0</v>
      </c>
      <c r="N280" s="371">
        <f t="shared" si="38"/>
        <v>0</v>
      </c>
      <c r="O280" s="371">
        <f t="shared" si="38"/>
        <v>0</v>
      </c>
      <c r="P280" s="371">
        <f t="shared" si="38"/>
        <v>0</v>
      </c>
      <c r="Q280" s="371">
        <f t="shared" si="38"/>
        <v>0</v>
      </c>
      <c r="R280" s="372">
        <f t="shared" si="38"/>
        <v>0</v>
      </c>
      <c r="S280" s="65"/>
      <c r="T280" s="5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</row>
    <row r="281" spans="1:32" ht="13.5" thickBot="1" x14ac:dyDescent="0.25">
      <c r="A281" s="34"/>
      <c r="C281" s="66"/>
      <c r="D281" s="228"/>
      <c r="E281" s="249" t="s">
        <v>177</v>
      </c>
      <c r="F281" s="249"/>
      <c r="G281" s="249"/>
      <c r="H281" s="249"/>
      <c r="I281" s="249"/>
      <c r="J281" s="249"/>
      <c r="K281" s="308"/>
      <c r="L281" s="308"/>
      <c r="M281" s="271" t="s">
        <v>35</v>
      </c>
      <c r="N281" s="458">
        <f>Step2A_Scenario1!N281</f>
        <v>0</v>
      </c>
      <c r="O281" s="458">
        <f>Step2A_Scenario1!O281</f>
        <v>0</v>
      </c>
      <c r="P281" s="458">
        <f>Step2A_Scenario1!P281</f>
        <v>0</v>
      </c>
      <c r="Q281" s="458">
        <f>Step2A_Scenario1!Q281</f>
        <v>0</v>
      </c>
      <c r="R281" s="459">
        <f>Step2A_Scenario1!R281</f>
        <v>0</v>
      </c>
      <c r="S281" s="65"/>
      <c r="T281" s="5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</row>
    <row r="282" spans="1:32" x14ac:dyDescent="0.2">
      <c r="A282" s="34"/>
      <c r="C282" s="66"/>
      <c r="D282" s="228" t="s">
        <v>178</v>
      </c>
      <c r="E282" s="249"/>
      <c r="F282" s="249"/>
      <c r="G282" s="249"/>
      <c r="H282" s="249"/>
      <c r="I282" s="249"/>
      <c r="J282" s="249"/>
      <c r="K282" s="308"/>
      <c r="L282" s="308"/>
      <c r="M282" s="457" t="s">
        <v>35</v>
      </c>
      <c r="N282" s="371">
        <f>N281+N280</f>
        <v>0</v>
      </c>
      <c r="O282" s="371">
        <f>O281+O280</f>
        <v>0</v>
      </c>
      <c r="P282" s="371">
        <f>P281+P280</f>
        <v>0</v>
      </c>
      <c r="Q282" s="371">
        <f>Q281+Q280</f>
        <v>0</v>
      </c>
      <c r="R282" s="372">
        <f>R281+R280</f>
        <v>0</v>
      </c>
      <c r="S282" s="65"/>
      <c r="T282" s="5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</row>
    <row r="283" spans="1:32" ht="13.5" thickBot="1" x14ac:dyDescent="0.25">
      <c r="A283" s="34"/>
      <c r="C283" s="67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7"/>
      <c r="T283" s="5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</row>
    <row r="284" spans="1:32" x14ac:dyDescent="0.2">
      <c r="A284" s="34"/>
      <c r="T284" s="5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</row>
    <row r="285" spans="1:32" ht="13.5" thickBot="1" x14ac:dyDescent="0.2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</row>
    <row r="286" spans="1:32" ht="13.5" thickBot="1" x14ac:dyDescent="0.2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496" t="s">
        <v>90</v>
      </c>
      <c r="S286" s="497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</row>
    <row r="287" spans="1:32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63"/>
      <c r="S287" s="363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</row>
    <row r="288" spans="1:32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63"/>
      <c r="S288" s="363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</row>
    <row r="289" spans="1:32" ht="13.5" hidden="1" outlineLevel="1" thickBot="1" x14ac:dyDescent="0.25">
      <c r="A289" s="3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</row>
    <row r="290" spans="1:32" ht="15" hidden="1" outlineLevel="1" x14ac:dyDescent="0.2">
      <c r="A290" s="34"/>
      <c r="C290" s="230"/>
      <c r="D290" s="64" t="s">
        <v>168</v>
      </c>
      <c r="E290" s="64"/>
      <c r="F290" s="231"/>
      <c r="G290" s="231"/>
      <c r="H290" s="231"/>
      <c r="I290" s="231"/>
      <c r="J290" s="231"/>
      <c r="K290" s="231"/>
      <c r="L290" s="231"/>
      <c r="M290" s="231"/>
      <c r="N290" s="231"/>
      <c r="O290" s="231"/>
      <c r="P290" s="231"/>
      <c r="Q290" s="231"/>
      <c r="R290" s="231"/>
      <c r="S290" s="232"/>
      <c r="T290" s="5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</row>
    <row r="291" spans="1:32" ht="13.5" hidden="1" outlineLevel="1" thickBot="1" x14ac:dyDescent="0.25">
      <c r="A291" s="34"/>
      <c r="C291" s="66"/>
      <c r="D291" s="249"/>
      <c r="E291" s="249"/>
      <c r="F291" s="249"/>
      <c r="G291" s="249"/>
      <c r="H291" s="249"/>
      <c r="I291" s="249"/>
      <c r="J291" s="249"/>
      <c r="K291" s="249"/>
      <c r="L291" s="249"/>
      <c r="M291" s="249"/>
      <c r="N291" s="249"/>
      <c r="O291" s="249"/>
      <c r="P291" s="249"/>
      <c r="Q291" s="249"/>
      <c r="R291" s="249"/>
      <c r="S291" s="65"/>
      <c r="T291" s="5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</row>
    <row r="292" spans="1:32" ht="15" hidden="1" outlineLevel="1" x14ac:dyDescent="0.2">
      <c r="A292" s="34"/>
      <c r="C292" s="66"/>
      <c r="D292" s="267" t="s">
        <v>160</v>
      </c>
      <c r="E292" s="239"/>
      <c r="F292" s="239"/>
      <c r="G292" s="239"/>
      <c r="H292" s="239"/>
      <c r="I292" s="239"/>
      <c r="J292" s="239"/>
      <c r="K292" s="268"/>
      <c r="L292" s="268"/>
      <c r="M292" s="241" t="str">
        <f t="shared" ref="M292:R292" si="39">M142</f>
        <v>Dec 31, 2013</v>
      </c>
      <c r="N292" s="241" t="str">
        <f t="shared" si="39"/>
        <v>Dec 31, 2014</v>
      </c>
      <c r="O292" s="241" t="str">
        <f t="shared" si="39"/>
        <v>Dec 31, 2015</v>
      </c>
      <c r="P292" s="241" t="str">
        <f t="shared" si="39"/>
        <v>Dec 31, 2016</v>
      </c>
      <c r="Q292" s="241" t="str">
        <f t="shared" si="39"/>
        <v>Dec 31, 2017</v>
      </c>
      <c r="R292" s="242" t="str">
        <f t="shared" si="39"/>
        <v>Dec 31, 2018</v>
      </c>
      <c r="S292" s="65"/>
      <c r="T292" s="5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</row>
    <row r="293" spans="1:32" ht="4.5" hidden="1" customHeight="1" outlineLevel="1" x14ac:dyDescent="0.2">
      <c r="A293" s="34"/>
      <c r="C293" s="66"/>
      <c r="D293" s="66"/>
      <c r="E293" s="249"/>
      <c r="F293" s="249"/>
      <c r="G293" s="249"/>
      <c r="H293" s="249"/>
      <c r="I293" s="249"/>
      <c r="J293" s="249"/>
      <c r="K293" s="249"/>
      <c r="L293" s="249"/>
      <c r="M293" s="249"/>
      <c r="N293" s="249"/>
      <c r="O293" s="249"/>
      <c r="P293" s="249"/>
      <c r="Q293" s="249"/>
      <c r="R293" s="65"/>
      <c r="S293" s="65"/>
      <c r="T293" s="5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</row>
    <row r="294" spans="1:32" ht="13.5" hidden="1" outlineLevel="2" thickBot="1" x14ac:dyDescent="0.25">
      <c r="A294" s="34"/>
      <c r="C294" s="66"/>
      <c r="D294" s="66"/>
      <c r="E294" s="364" t="str">
        <f>Step1_Historical!E27</f>
        <v>DAF Category 1</v>
      </c>
      <c r="F294" s="249"/>
      <c r="G294" s="249"/>
      <c r="H294" s="249"/>
      <c r="I294" s="249"/>
      <c r="J294" s="249"/>
      <c r="K294" s="249"/>
      <c r="L294" s="249"/>
      <c r="M294" s="307">
        <f t="shared" ref="M294:R294" si="40">M44</f>
        <v>0</v>
      </c>
      <c r="N294" s="282">
        <f t="shared" si="40"/>
        <v>0</v>
      </c>
      <c r="O294" s="282">
        <f t="shared" si="40"/>
        <v>0</v>
      </c>
      <c r="P294" s="283">
        <f t="shared" si="40"/>
        <v>0</v>
      </c>
      <c r="Q294" s="283">
        <f t="shared" si="40"/>
        <v>0</v>
      </c>
      <c r="R294" s="284">
        <f t="shared" si="40"/>
        <v>0</v>
      </c>
      <c r="S294" s="65"/>
      <c r="T294" s="5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</row>
    <row r="295" spans="1:32" ht="13.5" hidden="1" outlineLevel="2" thickBot="1" x14ac:dyDescent="0.25">
      <c r="A295" s="34"/>
      <c r="C295" s="66"/>
      <c r="D295" s="66"/>
      <c r="E295" s="364" t="str">
        <f>Step1_Historical!E28</f>
        <v>DAF Category 2</v>
      </c>
      <c r="F295" s="249"/>
      <c r="G295" s="249"/>
      <c r="H295" s="249"/>
      <c r="I295" s="249"/>
      <c r="J295" s="249"/>
      <c r="K295" s="249"/>
      <c r="L295" s="249"/>
      <c r="M295" s="307">
        <f t="shared" ref="M295:R295" si="41">M60</f>
        <v>0</v>
      </c>
      <c r="N295" s="282">
        <f t="shared" si="41"/>
        <v>0</v>
      </c>
      <c r="O295" s="282">
        <f t="shared" si="41"/>
        <v>0</v>
      </c>
      <c r="P295" s="283">
        <f t="shared" si="41"/>
        <v>0</v>
      </c>
      <c r="Q295" s="283">
        <f t="shared" si="41"/>
        <v>0</v>
      </c>
      <c r="R295" s="284">
        <f t="shared" si="41"/>
        <v>0</v>
      </c>
      <c r="S295" s="65"/>
      <c r="T295" s="5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</row>
    <row r="296" spans="1:32" ht="13.5" hidden="1" outlineLevel="2" thickBot="1" x14ac:dyDescent="0.25">
      <c r="A296" s="34"/>
      <c r="C296" s="66"/>
      <c r="D296" s="66"/>
      <c r="E296" s="364" t="str">
        <f>Step1_Historical!E29</f>
        <v>DAF Category 3</v>
      </c>
      <c r="F296" s="249"/>
      <c r="G296" s="249"/>
      <c r="H296" s="249"/>
      <c r="I296" s="249"/>
      <c r="J296" s="249"/>
      <c r="K296" s="249"/>
      <c r="L296" s="249"/>
      <c r="M296" s="307">
        <f t="shared" ref="M296:R296" si="42">M76</f>
        <v>0</v>
      </c>
      <c r="N296" s="282">
        <f t="shared" si="42"/>
        <v>0</v>
      </c>
      <c r="O296" s="282">
        <f t="shared" si="42"/>
        <v>0</v>
      </c>
      <c r="P296" s="283">
        <f t="shared" si="42"/>
        <v>0</v>
      </c>
      <c r="Q296" s="283">
        <f t="shared" si="42"/>
        <v>0</v>
      </c>
      <c r="R296" s="284">
        <f t="shared" si="42"/>
        <v>0</v>
      </c>
      <c r="S296" s="65"/>
      <c r="T296" s="5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</row>
    <row r="297" spans="1:32" ht="13.5" hidden="1" outlineLevel="2" thickBot="1" x14ac:dyDescent="0.25">
      <c r="A297" s="34"/>
      <c r="C297" s="66"/>
      <c r="D297" s="66"/>
      <c r="E297" s="281" t="str">
        <f>Step1_Historical!D30</f>
        <v>Total Donor Advised Funds</v>
      </c>
      <c r="F297" s="249"/>
      <c r="G297" s="249"/>
      <c r="H297" s="249"/>
      <c r="I297" s="249"/>
      <c r="J297" s="249"/>
      <c r="K297" s="276"/>
      <c r="L297" s="276"/>
      <c r="M297" s="307">
        <f t="shared" ref="M297:R297" si="43">SUM(M294:M296)</f>
        <v>0</v>
      </c>
      <c r="N297" s="282">
        <f t="shared" si="43"/>
        <v>0</v>
      </c>
      <c r="O297" s="282">
        <f t="shared" si="43"/>
        <v>0</v>
      </c>
      <c r="P297" s="283">
        <f t="shared" si="43"/>
        <v>0</v>
      </c>
      <c r="Q297" s="283">
        <f t="shared" si="43"/>
        <v>0</v>
      </c>
      <c r="R297" s="284">
        <f t="shared" si="43"/>
        <v>0</v>
      </c>
      <c r="S297" s="65"/>
      <c r="T297" s="5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</row>
    <row r="298" spans="1:32" ht="13.5" hidden="1" outlineLevel="2" thickBot="1" x14ac:dyDescent="0.25">
      <c r="A298" s="34"/>
      <c r="C298" s="66"/>
      <c r="D298" s="66"/>
      <c r="E298" s="281" t="str">
        <f>Step1_Historical!D31</f>
        <v>Scholarship</v>
      </c>
      <c r="F298" s="249"/>
      <c r="G298" s="249"/>
      <c r="H298" s="249"/>
      <c r="I298" s="249"/>
      <c r="J298" s="249"/>
      <c r="K298" s="276"/>
      <c r="L298" s="276"/>
      <c r="M298" s="307">
        <f t="shared" ref="M298:R298" si="44">M92</f>
        <v>0</v>
      </c>
      <c r="N298" s="282">
        <f t="shared" si="44"/>
        <v>0</v>
      </c>
      <c r="O298" s="282">
        <f t="shared" si="44"/>
        <v>0</v>
      </c>
      <c r="P298" s="283">
        <f t="shared" si="44"/>
        <v>0</v>
      </c>
      <c r="Q298" s="283">
        <f t="shared" si="44"/>
        <v>0</v>
      </c>
      <c r="R298" s="284">
        <f t="shared" si="44"/>
        <v>0</v>
      </c>
      <c r="S298" s="65"/>
      <c r="T298" s="5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</row>
    <row r="299" spans="1:32" ht="13.5" hidden="1" outlineLevel="2" thickBot="1" x14ac:dyDescent="0.25">
      <c r="A299" s="34"/>
      <c r="C299" s="66"/>
      <c r="D299" s="66"/>
      <c r="E299" s="281" t="str">
        <f>Step1_Historical!D32</f>
        <v>Unrestricted / FOI / Community Leadership</v>
      </c>
      <c r="F299" s="249"/>
      <c r="G299" s="249"/>
      <c r="H299" s="249"/>
      <c r="I299" s="249"/>
      <c r="J299" s="249"/>
      <c r="K299" s="276"/>
      <c r="L299" s="276"/>
      <c r="M299" s="307">
        <f t="shared" ref="M299:R299" si="45">M108</f>
        <v>0</v>
      </c>
      <c r="N299" s="282">
        <f t="shared" si="45"/>
        <v>0</v>
      </c>
      <c r="O299" s="282">
        <f t="shared" si="45"/>
        <v>0</v>
      </c>
      <c r="P299" s="283">
        <f t="shared" si="45"/>
        <v>0</v>
      </c>
      <c r="Q299" s="283">
        <f t="shared" si="45"/>
        <v>0</v>
      </c>
      <c r="R299" s="284">
        <f t="shared" si="45"/>
        <v>0</v>
      </c>
      <c r="S299" s="65"/>
      <c r="T299" s="5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</row>
    <row r="300" spans="1:32" ht="13.5" hidden="1" outlineLevel="2" thickBot="1" x14ac:dyDescent="0.25">
      <c r="A300" s="34"/>
      <c r="C300" s="66"/>
      <c r="D300" s="66"/>
      <c r="E300" s="281" t="str">
        <f>Step1_Historical!D33</f>
        <v>Designated / Agency</v>
      </c>
      <c r="F300" s="249"/>
      <c r="G300" s="249"/>
      <c r="H300" s="249"/>
      <c r="I300" s="249"/>
      <c r="J300" s="249"/>
      <c r="K300" s="276"/>
      <c r="L300" s="276"/>
      <c r="M300" s="307">
        <f t="shared" ref="M300:R300" si="46">M124</f>
        <v>0</v>
      </c>
      <c r="N300" s="282">
        <f t="shared" si="46"/>
        <v>0</v>
      </c>
      <c r="O300" s="282">
        <f t="shared" si="46"/>
        <v>0</v>
      </c>
      <c r="P300" s="283">
        <f t="shared" si="46"/>
        <v>0</v>
      </c>
      <c r="Q300" s="283">
        <f t="shared" si="46"/>
        <v>0</v>
      </c>
      <c r="R300" s="284">
        <f t="shared" si="46"/>
        <v>0</v>
      </c>
      <c r="S300" s="65"/>
      <c r="T300" s="5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</row>
    <row r="301" spans="1:32" ht="13.5" hidden="1" outlineLevel="2" thickBot="1" x14ac:dyDescent="0.25">
      <c r="A301" s="34"/>
      <c r="C301" s="66"/>
      <c r="D301" s="66"/>
      <c r="E301" s="281" t="str">
        <f>Step1_Historical!D34</f>
        <v>Supporting Organization</v>
      </c>
      <c r="F301" s="249"/>
      <c r="G301" s="249"/>
      <c r="H301" s="249"/>
      <c r="I301" s="249"/>
      <c r="J301" s="249"/>
      <c r="K301" s="276"/>
      <c r="L301" s="276"/>
      <c r="M301" s="307">
        <f t="shared" ref="M301:R301" si="47">M140</f>
        <v>0</v>
      </c>
      <c r="N301" s="282">
        <f t="shared" si="47"/>
        <v>0</v>
      </c>
      <c r="O301" s="282">
        <f t="shared" si="47"/>
        <v>0</v>
      </c>
      <c r="P301" s="283">
        <f t="shared" si="47"/>
        <v>0</v>
      </c>
      <c r="Q301" s="283">
        <f t="shared" si="47"/>
        <v>0</v>
      </c>
      <c r="R301" s="284">
        <f t="shared" si="47"/>
        <v>0</v>
      </c>
      <c r="S301" s="65"/>
      <c r="T301" s="5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</row>
    <row r="302" spans="1:32" ht="13.5" hidden="1" outlineLevel="2" thickBot="1" x14ac:dyDescent="0.25">
      <c r="A302" s="34"/>
      <c r="C302" s="66"/>
      <c r="D302" s="66"/>
      <c r="E302" s="281" t="str">
        <f>Step1_Historical!D35</f>
        <v>Other Fund Type 1</v>
      </c>
      <c r="F302" s="249"/>
      <c r="G302" s="249"/>
      <c r="H302" s="249"/>
      <c r="I302" s="249"/>
      <c r="J302" s="249"/>
      <c r="K302" s="276"/>
      <c r="L302" s="276"/>
      <c r="M302" s="307">
        <f t="shared" ref="M302:R302" si="48">M156</f>
        <v>0</v>
      </c>
      <c r="N302" s="282">
        <f t="shared" si="48"/>
        <v>0</v>
      </c>
      <c r="O302" s="282">
        <f t="shared" si="48"/>
        <v>0</v>
      </c>
      <c r="P302" s="283">
        <f t="shared" si="48"/>
        <v>0</v>
      </c>
      <c r="Q302" s="283">
        <f t="shared" si="48"/>
        <v>0</v>
      </c>
      <c r="R302" s="284">
        <f t="shared" si="48"/>
        <v>0</v>
      </c>
      <c r="S302" s="65"/>
      <c r="T302" s="5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</row>
    <row r="303" spans="1:32" ht="13.5" hidden="1" outlineLevel="2" thickBot="1" x14ac:dyDescent="0.25">
      <c r="A303" s="34"/>
      <c r="C303" s="66"/>
      <c r="D303" s="66"/>
      <c r="E303" s="281" t="str">
        <f>Step1_Historical!D36</f>
        <v>Other Fund Type 2</v>
      </c>
      <c r="F303" s="249"/>
      <c r="G303" s="249"/>
      <c r="H303" s="249"/>
      <c r="I303" s="249"/>
      <c r="J303" s="249"/>
      <c r="K303" s="276"/>
      <c r="L303" s="276"/>
      <c r="M303" s="307">
        <f t="shared" ref="M303:R303" si="49">M172</f>
        <v>0</v>
      </c>
      <c r="N303" s="282">
        <f t="shared" si="49"/>
        <v>0</v>
      </c>
      <c r="O303" s="282">
        <f t="shared" si="49"/>
        <v>0</v>
      </c>
      <c r="P303" s="283">
        <f t="shared" si="49"/>
        <v>0</v>
      </c>
      <c r="Q303" s="283">
        <f t="shared" si="49"/>
        <v>0</v>
      </c>
      <c r="R303" s="284">
        <f t="shared" si="49"/>
        <v>0</v>
      </c>
      <c r="S303" s="65"/>
      <c r="T303" s="5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</row>
    <row r="304" spans="1:32" ht="13.5" hidden="1" outlineLevel="2" thickBot="1" x14ac:dyDescent="0.25">
      <c r="A304" s="34"/>
      <c r="C304" s="66"/>
      <c r="D304" s="66"/>
      <c r="E304" s="281" t="str">
        <f>Step1_Historical!D37</f>
        <v>Other Fund Type 3</v>
      </c>
      <c r="F304" s="249"/>
      <c r="G304" s="249"/>
      <c r="H304" s="249"/>
      <c r="I304" s="249"/>
      <c r="J304" s="249"/>
      <c r="K304" s="276"/>
      <c r="L304" s="276"/>
      <c r="M304" s="307">
        <f t="shared" ref="M304:R304" si="50">M188</f>
        <v>0</v>
      </c>
      <c r="N304" s="282">
        <f t="shared" si="50"/>
        <v>0</v>
      </c>
      <c r="O304" s="282">
        <f t="shared" si="50"/>
        <v>0</v>
      </c>
      <c r="P304" s="283">
        <f t="shared" si="50"/>
        <v>0</v>
      </c>
      <c r="Q304" s="283">
        <f t="shared" si="50"/>
        <v>0</v>
      </c>
      <c r="R304" s="284">
        <f t="shared" si="50"/>
        <v>0</v>
      </c>
      <c r="S304" s="65"/>
      <c r="T304" s="5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</row>
    <row r="305" spans="1:32" ht="13.5" hidden="1" outlineLevel="2" thickBot="1" x14ac:dyDescent="0.25">
      <c r="A305" s="34"/>
      <c r="C305" s="66"/>
      <c r="D305" s="66"/>
      <c r="E305" s="281" t="str">
        <f>Step1_Historical!E59</f>
        <v>Operating / Administrative Endowment</v>
      </c>
      <c r="F305" s="249"/>
      <c r="G305" s="249"/>
      <c r="H305" s="249"/>
      <c r="I305" s="249"/>
      <c r="J305" s="249"/>
      <c r="K305" s="276"/>
      <c r="L305" s="276"/>
      <c r="M305" s="307">
        <f t="shared" ref="M305:R305" si="51">M206</f>
        <v>0</v>
      </c>
      <c r="N305" s="282">
        <f t="shared" si="51"/>
        <v>0</v>
      </c>
      <c r="O305" s="282">
        <f t="shared" si="51"/>
        <v>0</v>
      </c>
      <c r="P305" s="283">
        <f t="shared" si="51"/>
        <v>0</v>
      </c>
      <c r="Q305" s="283">
        <f t="shared" si="51"/>
        <v>0</v>
      </c>
      <c r="R305" s="284">
        <f t="shared" si="51"/>
        <v>0</v>
      </c>
      <c r="S305" s="65"/>
      <c r="T305" s="5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</row>
    <row r="306" spans="1:32" ht="13.5" hidden="1" outlineLevel="2" thickBot="1" x14ac:dyDescent="0.25">
      <c r="A306" s="34"/>
      <c r="C306" s="66"/>
      <c r="D306" s="66"/>
      <c r="E306" s="281" t="str">
        <f>Step1_Historical!E60</f>
        <v>Operating / Administrative Reserve</v>
      </c>
      <c r="F306" s="249"/>
      <c r="G306" s="249"/>
      <c r="H306" s="249"/>
      <c r="I306" s="249"/>
      <c r="J306" s="249"/>
      <c r="K306" s="276"/>
      <c r="L306" s="276"/>
      <c r="M306" s="307">
        <f t="shared" ref="M306:R306" si="52">M217</f>
        <v>0</v>
      </c>
      <c r="N306" s="282">
        <f t="shared" si="52"/>
        <v>0</v>
      </c>
      <c r="O306" s="282">
        <f t="shared" si="52"/>
        <v>0</v>
      </c>
      <c r="P306" s="283">
        <f t="shared" si="52"/>
        <v>0</v>
      </c>
      <c r="Q306" s="283">
        <f t="shared" si="52"/>
        <v>0</v>
      </c>
      <c r="R306" s="284">
        <f t="shared" si="52"/>
        <v>0</v>
      </c>
      <c r="S306" s="65"/>
      <c r="T306" s="5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</row>
    <row r="307" spans="1:32" ht="13.5" hidden="1" outlineLevel="1" thickBot="1" x14ac:dyDescent="0.25">
      <c r="A307" s="34"/>
      <c r="C307" s="66"/>
      <c r="D307" s="66"/>
      <c r="E307" s="85" t="s">
        <v>20</v>
      </c>
      <c r="F307" s="249"/>
      <c r="G307" s="249"/>
      <c r="H307" s="249"/>
      <c r="I307" s="249"/>
      <c r="J307" s="249"/>
      <c r="K307" s="276"/>
      <c r="L307" s="276"/>
      <c r="M307" s="317">
        <f t="shared" ref="M307:R307" si="53">SUM(M297:M306)</f>
        <v>0</v>
      </c>
      <c r="N307" s="318">
        <f t="shared" si="53"/>
        <v>0</v>
      </c>
      <c r="O307" s="318">
        <f t="shared" si="53"/>
        <v>0</v>
      </c>
      <c r="P307" s="318">
        <f t="shared" si="53"/>
        <v>0</v>
      </c>
      <c r="Q307" s="318">
        <f t="shared" si="53"/>
        <v>0</v>
      </c>
      <c r="R307" s="320">
        <f t="shared" si="53"/>
        <v>0</v>
      </c>
      <c r="S307" s="65"/>
      <c r="T307" s="5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</row>
    <row r="308" spans="1:32" hidden="1" outlineLevel="1" x14ac:dyDescent="0.2">
      <c r="A308" s="34"/>
      <c r="C308" s="66"/>
      <c r="D308" s="66"/>
      <c r="E308" s="235" t="s">
        <v>71</v>
      </c>
      <c r="F308" s="249"/>
      <c r="G308" s="249"/>
      <c r="H308" s="249"/>
      <c r="I308" s="249"/>
      <c r="J308" s="249"/>
      <c r="K308" s="276"/>
      <c r="L308" s="276"/>
      <c r="M308" s="321" t="s">
        <v>35</v>
      </c>
      <c r="N308" s="322" t="e">
        <f>(N307-M307)/M307</f>
        <v>#DIV/0!</v>
      </c>
      <c r="O308" s="322" t="e">
        <f>(O307-N307)/N307</f>
        <v>#DIV/0!</v>
      </c>
      <c r="P308" s="323" t="e">
        <f>(P307-O307)/O307</f>
        <v>#DIV/0!</v>
      </c>
      <c r="Q308" s="323" t="e">
        <f>(Q307-P307)/P307</f>
        <v>#DIV/0!</v>
      </c>
      <c r="R308" s="324" t="e">
        <f>(R307-Q307)/Q307</f>
        <v>#DIV/0!</v>
      </c>
      <c r="S308" s="65"/>
      <c r="T308" s="5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</row>
    <row r="309" spans="1:32" ht="5.25" hidden="1" customHeight="1" outlineLevel="1" thickBot="1" x14ac:dyDescent="0.25">
      <c r="A309" s="34"/>
      <c r="C309" s="66"/>
      <c r="D309" s="67"/>
      <c r="E309" s="256"/>
      <c r="F309" s="236"/>
      <c r="G309" s="236"/>
      <c r="H309" s="236"/>
      <c r="I309" s="236"/>
      <c r="J309" s="236"/>
      <c r="K309" s="287"/>
      <c r="L309" s="287"/>
      <c r="M309" s="297"/>
      <c r="N309" s="297"/>
      <c r="O309" s="297"/>
      <c r="P309" s="297"/>
      <c r="Q309" s="297"/>
      <c r="R309" s="325"/>
      <c r="S309" s="65"/>
      <c r="T309" s="5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</row>
    <row r="310" spans="1:32" ht="13.5" hidden="1" outlineLevel="1" thickBot="1" x14ac:dyDescent="0.25">
      <c r="A310" s="34"/>
      <c r="C310" s="66"/>
      <c r="D310" s="249"/>
      <c r="E310" s="228"/>
      <c r="F310" s="249"/>
      <c r="G310" s="249"/>
      <c r="H310" s="249"/>
      <c r="I310" s="249"/>
      <c r="J310" s="249"/>
      <c r="K310" s="276"/>
      <c r="L310" s="276"/>
      <c r="M310" s="296"/>
      <c r="N310" s="296"/>
      <c r="O310" s="296"/>
      <c r="P310" s="296"/>
      <c r="Q310" s="296"/>
      <c r="R310" s="296"/>
      <c r="S310" s="65"/>
      <c r="T310" s="5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</row>
    <row r="311" spans="1:32" ht="15" hidden="1" outlineLevel="1" x14ac:dyDescent="0.2">
      <c r="A311" s="34"/>
      <c r="C311" s="66"/>
      <c r="D311" s="267" t="s">
        <v>72</v>
      </c>
      <c r="E311" s="239"/>
      <c r="F311" s="239"/>
      <c r="G311" s="239"/>
      <c r="H311" s="239"/>
      <c r="I311" s="239"/>
      <c r="J311" s="239"/>
      <c r="K311" s="268"/>
      <c r="L311" s="268"/>
      <c r="M311" s="241" t="str">
        <f t="shared" ref="M311:R311" si="54">M292</f>
        <v>Dec 31, 2013</v>
      </c>
      <c r="N311" s="241" t="str">
        <f t="shared" si="54"/>
        <v>Dec 31, 2014</v>
      </c>
      <c r="O311" s="241" t="str">
        <f t="shared" si="54"/>
        <v>Dec 31, 2015</v>
      </c>
      <c r="P311" s="241" t="str">
        <f t="shared" si="54"/>
        <v>Dec 31, 2016</v>
      </c>
      <c r="Q311" s="241" t="str">
        <f t="shared" si="54"/>
        <v>Dec 31, 2017</v>
      </c>
      <c r="R311" s="242" t="str">
        <f t="shared" si="54"/>
        <v>Dec 31, 2018</v>
      </c>
      <c r="S311" s="65"/>
      <c r="T311" s="5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</row>
    <row r="312" spans="1:32" ht="5.25" hidden="1" customHeight="1" outlineLevel="1" x14ac:dyDescent="0.2">
      <c r="A312" s="34"/>
      <c r="C312" s="66"/>
      <c r="D312" s="66"/>
      <c r="E312" s="249"/>
      <c r="F312" s="249"/>
      <c r="G312" s="249"/>
      <c r="H312" s="249"/>
      <c r="I312" s="249"/>
      <c r="J312" s="249"/>
      <c r="K312" s="249"/>
      <c r="L312" s="249"/>
      <c r="M312" s="249"/>
      <c r="N312" s="249"/>
      <c r="O312" s="249"/>
      <c r="P312" s="249"/>
      <c r="Q312" s="249"/>
      <c r="R312" s="65"/>
      <c r="S312" s="65"/>
      <c r="T312" s="5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</row>
    <row r="313" spans="1:32" ht="13.5" hidden="1" outlineLevel="2" thickBot="1" x14ac:dyDescent="0.25">
      <c r="A313" s="34"/>
      <c r="C313" s="66"/>
      <c r="D313" s="66"/>
      <c r="E313" s="364" t="str">
        <f t="shared" ref="E313:E325" si="55">E294</f>
        <v>DAF Category 1</v>
      </c>
      <c r="F313" s="249"/>
      <c r="G313" s="249"/>
      <c r="H313" s="249"/>
      <c r="I313" s="249"/>
      <c r="J313" s="249"/>
      <c r="K313" s="249"/>
      <c r="L313" s="249"/>
      <c r="M313" s="326" t="str">
        <f t="shared" ref="M313:R313" si="56">M38</f>
        <v>NA</v>
      </c>
      <c r="N313" s="282">
        <f t="shared" si="56"/>
        <v>0</v>
      </c>
      <c r="O313" s="282">
        <f t="shared" si="56"/>
        <v>0</v>
      </c>
      <c r="P313" s="283">
        <f t="shared" si="56"/>
        <v>0</v>
      </c>
      <c r="Q313" s="283">
        <f t="shared" si="56"/>
        <v>0</v>
      </c>
      <c r="R313" s="284">
        <f t="shared" si="56"/>
        <v>0</v>
      </c>
      <c r="S313" s="65"/>
      <c r="T313" s="5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</row>
    <row r="314" spans="1:32" ht="13.5" hidden="1" outlineLevel="2" thickBot="1" x14ac:dyDescent="0.25">
      <c r="A314" s="34"/>
      <c r="C314" s="66"/>
      <c r="D314" s="66"/>
      <c r="E314" s="364" t="str">
        <f t="shared" si="55"/>
        <v>DAF Category 2</v>
      </c>
      <c r="F314" s="249"/>
      <c r="G314" s="249"/>
      <c r="H314" s="249"/>
      <c r="I314" s="249"/>
      <c r="J314" s="249"/>
      <c r="K314" s="249"/>
      <c r="L314" s="249"/>
      <c r="M314" s="326" t="str">
        <f t="shared" ref="M314:R314" si="57">M54</f>
        <v>NA</v>
      </c>
      <c r="N314" s="282">
        <f t="shared" si="57"/>
        <v>0</v>
      </c>
      <c r="O314" s="282">
        <f t="shared" si="57"/>
        <v>0</v>
      </c>
      <c r="P314" s="283">
        <f t="shared" si="57"/>
        <v>0</v>
      </c>
      <c r="Q314" s="283">
        <f t="shared" si="57"/>
        <v>0</v>
      </c>
      <c r="R314" s="284">
        <f t="shared" si="57"/>
        <v>0</v>
      </c>
      <c r="S314" s="65"/>
      <c r="T314" s="5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</row>
    <row r="315" spans="1:32" ht="13.5" hidden="1" outlineLevel="2" thickBot="1" x14ac:dyDescent="0.25">
      <c r="A315" s="34"/>
      <c r="C315" s="66"/>
      <c r="D315" s="66"/>
      <c r="E315" s="364" t="str">
        <f t="shared" si="55"/>
        <v>DAF Category 3</v>
      </c>
      <c r="F315" s="249"/>
      <c r="G315" s="249"/>
      <c r="H315" s="249"/>
      <c r="I315" s="249"/>
      <c r="J315" s="249"/>
      <c r="K315" s="249"/>
      <c r="L315" s="249"/>
      <c r="M315" s="326" t="str">
        <f t="shared" ref="M315:R315" si="58">M70</f>
        <v>NA</v>
      </c>
      <c r="N315" s="282">
        <f t="shared" si="58"/>
        <v>0</v>
      </c>
      <c r="O315" s="282">
        <f t="shared" si="58"/>
        <v>0</v>
      </c>
      <c r="P315" s="283">
        <f t="shared" si="58"/>
        <v>0</v>
      </c>
      <c r="Q315" s="283">
        <f t="shared" si="58"/>
        <v>0</v>
      </c>
      <c r="R315" s="284">
        <f t="shared" si="58"/>
        <v>0</v>
      </c>
      <c r="S315" s="65"/>
      <c r="T315" s="5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</row>
    <row r="316" spans="1:32" ht="13.5" hidden="1" outlineLevel="2" thickBot="1" x14ac:dyDescent="0.25">
      <c r="A316" s="34"/>
      <c r="C316" s="66"/>
      <c r="D316" s="66"/>
      <c r="E316" s="281" t="str">
        <f t="shared" si="55"/>
        <v>Total Donor Advised Funds</v>
      </c>
      <c r="F316" s="249"/>
      <c r="G316" s="249"/>
      <c r="H316" s="249"/>
      <c r="I316" s="249"/>
      <c r="J316" s="249"/>
      <c r="K316" s="276"/>
      <c r="L316" s="276"/>
      <c r="M316" s="326" t="s">
        <v>35</v>
      </c>
      <c r="N316" s="282">
        <f>SUM(N313:N315)</f>
        <v>0</v>
      </c>
      <c r="O316" s="282">
        <f>SUM(O313:O315)</f>
        <v>0</v>
      </c>
      <c r="P316" s="283">
        <f>SUM(P313:P315)</f>
        <v>0</v>
      </c>
      <c r="Q316" s="283">
        <f>SUM(Q313:Q315)</f>
        <v>0</v>
      </c>
      <c r="R316" s="284">
        <f>SUM(R313:R315)</f>
        <v>0</v>
      </c>
      <c r="S316" s="65"/>
      <c r="T316" s="5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</row>
    <row r="317" spans="1:32" ht="13.5" hidden="1" outlineLevel="2" thickBot="1" x14ac:dyDescent="0.25">
      <c r="A317" s="34"/>
      <c r="C317" s="66"/>
      <c r="D317" s="66"/>
      <c r="E317" s="281" t="str">
        <f t="shared" si="55"/>
        <v>Scholarship</v>
      </c>
      <c r="F317" s="249"/>
      <c r="G317" s="249"/>
      <c r="H317" s="249"/>
      <c r="I317" s="249"/>
      <c r="J317" s="249"/>
      <c r="K317" s="276"/>
      <c r="L317" s="276"/>
      <c r="M317" s="326" t="str">
        <f t="shared" ref="M317:R317" si="59">M86</f>
        <v>NA</v>
      </c>
      <c r="N317" s="282">
        <f t="shared" si="59"/>
        <v>0</v>
      </c>
      <c r="O317" s="282">
        <f t="shared" si="59"/>
        <v>0</v>
      </c>
      <c r="P317" s="283">
        <f t="shared" si="59"/>
        <v>0</v>
      </c>
      <c r="Q317" s="283">
        <f t="shared" si="59"/>
        <v>0</v>
      </c>
      <c r="R317" s="284">
        <f t="shared" si="59"/>
        <v>0</v>
      </c>
      <c r="S317" s="65"/>
      <c r="T317" s="5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</row>
    <row r="318" spans="1:32" ht="13.5" hidden="1" outlineLevel="2" thickBot="1" x14ac:dyDescent="0.25">
      <c r="A318" s="34"/>
      <c r="C318" s="66"/>
      <c r="D318" s="66"/>
      <c r="E318" s="281" t="str">
        <f t="shared" si="55"/>
        <v>Unrestricted / FOI / Community Leadership</v>
      </c>
      <c r="F318" s="249"/>
      <c r="G318" s="249"/>
      <c r="H318" s="249"/>
      <c r="I318" s="249"/>
      <c r="J318" s="249"/>
      <c r="K318" s="276"/>
      <c r="L318" s="276"/>
      <c r="M318" s="326" t="str">
        <f t="shared" ref="M318:R318" si="60">M102</f>
        <v>NA</v>
      </c>
      <c r="N318" s="282">
        <f t="shared" si="60"/>
        <v>0</v>
      </c>
      <c r="O318" s="282">
        <f t="shared" si="60"/>
        <v>0</v>
      </c>
      <c r="P318" s="283">
        <f t="shared" si="60"/>
        <v>0</v>
      </c>
      <c r="Q318" s="283">
        <f t="shared" si="60"/>
        <v>0</v>
      </c>
      <c r="R318" s="284">
        <f t="shared" si="60"/>
        <v>0</v>
      </c>
      <c r="S318" s="65"/>
      <c r="T318" s="5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</row>
    <row r="319" spans="1:32" ht="13.5" hidden="1" outlineLevel="2" thickBot="1" x14ac:dyDescent="0.25">
      <c r="A319" s="34"/>
      <c r="C319" s="66"/>
      <c r="D319" s="66"/>
      <c r="E319" s="281" t="str">
        <f t="shared" si="55"/>
        <v>Designated / Agency</v>
      </c>
      <c r="F319" s="249"/>
      <c r="G319" s="249"/>
      <c r="H319" s="249"/>
      <c r="I319" s="249"/>
      <c r="J319" s="249"/>
      <c r="K319" s="276"/>
      <c r="L319" s="276"/>
      <c r="M319" s="326" t="str">
        <f t="shared" ref="M319:R319" si="61">M118</f>
        <v>NA</v>
      </c>
      <c r="N319" s="282">
        <f t="shared" si="61"/>
        <v>0</v>
      </c>
      <c r="O319" s="282">
        <f t="shared" si="61"/>
        <v>0</v>
      </c>
      <c r="P319" s="283">
        <f t="shared" si="61"/>
        <v>0</v>
      </c>
      <c r="Q319" s="283">
        <f t="shared" si="61"/>
        <v>0</v>
      </c>
      <c r="R319" s="284">
        <f t="shared" si="61"/>
        <v>0</v>
      </c>
      <c r="S319" s="65"/>
      <c r="T319" s="5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</row>
    <row r="320" spans="1:32" ht="13.5" hidden="1" outlineLevel="2" thickBot="1" x14ac:dyDescent="0.25">
      <c r="A320" s="34"/>
      <c r="C320" s="66"/>
      <c r="D320" s="66"/>
      <c r="E320" s="281" t="str">
        <f t="shared" si="55"/>
        <v>Supporting Organization</v>
      </c>
      <c r="F320" s="249"/>
      <c r="G320" s="249"/>
      <c r="H320" s="249"/>
      <c r="I320" s="249"/>
      <c r="J320" s="249"/>
      <c r="K320" s="276"/>
      <c r="L320" s="276"/>
      <c r="M320" s="326" t="str">
        <f t="shared" ref="M320:R320" si="62">M134</f>
        <v>NA</v>
      </c>
      <c r="N320" s="282">
        <f t="shared" si="62"/>
        <v>0</v>
      </c>
      <c r="O320" s="282">
        <f t="shared" si="62"/>
        <v>0</v>
      </c>
      <c r="P320" s="283">
        <f t="shared" si="62"/>
        <v>0</v>
      </c>
      <c r="Q320" s="283">
        <f t="shared" si="62"/>
        <v>0</v>
      </c>
      <c r="R320" s="284">
        <f t="shared" si="62"/>
        <v>0</v>
      </c>
      <c r="S320" s="65"/>
      <c r="T320" s="5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</row>
    <row r="321" spans="1:32" ht="13.5" hidden="1" outlineLevel="2" thickBot="1" x14ac:dyDescent="0.25">
      <c r="A321" s="34"/>
      <c r="C321" s="66"/>
      <c r="D321" s="66"/>
      <c r="E321" s="281" t="str">
        <f t="shared" si="55"/>
        <v>Other Fund Type 1</v>
      </c>
      <c r="F321" s="249"/>
      <c r="G321" s="249"/>
      <c r="H321" s="249"/>
      <c r="I321" s="249"/>
      <c r="J321" s="249"/>
      <c r="K321" s="276"/>
      <c r="L321" s="276"/>
      <c r="M321" s="326" t="str">
        <f t="shared" ref="M321:R321" si="63">M150</f>
        <v>NA</v>
      </c>
      <c r="N321" s="282">
        <f t="shared" si="63"/>
        <v>0</v>
      </c>
      <c r="O321" s="282">
        <f t="shared" si="63"/>
        <v>0</v>
      </c>
      <c r="P321" s="283">
        <f t="shared" si="63"/>
        <v>0</v>
      </c>
      <c r="Q321" s="283">
        <f t="shared" si="63"/>
        <v>0</v>
      </c>
      <c r="R321" s="284">
        <f t="shared" si="63"/>
        <v>0</v>
      </c>
      <c r="S321" s="65"/>
      <c r="T321" s="5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</row>
    <row r="322" spans="1:32" ht="13.5" hidden="1" outlineLevel="2" thickBot="1" x14ac:dyDescent="0.25">
      <c r="A322" s="34"/>
      <c r="C322" s="66"/>
      <c r="D322" s="66"/>
      <c r="E322" s="281" t="str">
        <f t="shared" si="55"/>
        <v>Other Fund Type 2</v>
      </c>
      <c r="F322" s="249"/>
      <c r="G322" s="249"/>
      <c r="H322" s="249"/>
      <c r="I322" s="249"/>
      <c r="J322" s="249"/>
      <c r="K322" s="276"/>
      <c r="L322" s="276"/>
      <c r="M322" s="326" t="str">
        <f t="shared" ref="M322:R322" si="64">M166</f>
        <v>NA</v>
      </c>
      <c r="N322" s="282">
        <f t="shared" si="64"/>
        <v>0</v>
      </c>
      <c r="O322" s="282">
        <f t="shared" si="64"/>
        <v>0</v>
      </c>
      <c r="P322" s="283">
        <f t="shared" si="64"/>
        <v>0</v>
      </c>
      <c r="Q322" s="283">
        <f t="shared" si="64"/>
        <v>0</v>
      </c>
      <c r="R322" s="284">
        <f t="shared" si="64"/>
        <v>0</v>
      </c>
      <c r="S322" s="65"/>
      <c r="T322" s="5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</row>
    <row r="323" spans="1:32" ht="13.5" hidden="1" outlineLevel="2" thickBot="1" x14ac:dyDescent="0.25">
      <c r="A323" s="34"/>
      <c r="C323" s="66"/>
      <c r="D323" s="66"/>
      <c r="E323" s="281" t="str">
        <f t="shared" si="55"/>
        <v>Other Fund Type 3</v>
      </c>
      <c r="F323" s="249"/>
      <c r="G323" s="249"/>
      <c r="H323" s="249"/>
      <c r="I323" s="249"/>
      <c r="J323" s="249"/>
      <c r="K323" s="276"/>
      <c r="L323" s="276"/>
      <c r="M323" s="326" t="str">
        <f t="shared" ref="M323:R323" si="65">M182</f>
        <v>NA</v>
      </c>
      <c r="N323" s="282">
        <f t="shared" si="65"/>
        <v>0</v>
      </c>
      <c r="O323" s="282">
        <f t="shared" si="65"/>
        <v>0</v>
      </c>
      <c r="P323" s="283">
        <f t="shared" si="65"/>
        <v>0</v>
      </c>
      <c r="Q323" s="283">
        <f t="shared" si="65"/>
        <v>0</v>
      </c>
      <c r="R323" s="284">
        <f t="shared" si="65"/>
        <v>0</v>
      </c>
      <c r="S323" s="65"/>
      <c r="T323" s="5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</row>
    <row r="324" spans="1:32" ht="13.5" hidden="1" outlineLevel="2" thickBot="1" x14ac:dyDescent="0.25">
      <c r="A324" s="34"/>
      <c r="C324" s="66"/>
      <c r="D324" s="66"/>
      <c r="E324" s="281" t="str">
        <f t="shared" si="55"/>
        <v>Operating / Administrative Endowment</v>
      </c>
      <c r="F324" s="249"/>
      <c r="G324" s="249"/>
      <c r="H324" s="249"/>
      <c r="I324" s="249"/>
      <c r="J324" s="249"/>
      <c r="K324" s="276"/>
      <c r="L324" s="276"/>
      <c r="M324" s="326" t="str">
        <f>M151</f>
        <v>NA</v>
      </c>
      <c r="N324" s="282">
        <f>N204</f>
        <v>0</v>
      </c>
      <c r="O324" s="282">
        <f>O204</f>
        <v>0</v>
      </c>
      <c r="P324" s="283">
        <f>P204</f>
        <v>0</v>
      </c>
      <c r="Q324" s="283">
        <f>Q204</f>
        <v>0</v>
      </c>
      <c r="R324" s="284">
        <f>R204</f>
        <v>0</v>
      </c>
      <c r="S324" s="65"/>
      <c r="T324" s="5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</row>
    <row r="325" spans="1:32" ht="13.5" hidden="1" outlineLevel="2" thickBot="1" x14ac:dyDescent="0.25">
      <c r="A325" s="34"/>
      <c r="C325" s="66"/>
      <c r="D325" s="66"/>
      <c r="E325" s="281" t="str">
        <f t="shared" si="55"/>
        <v>Operating / Administrative Reserve</v>
      </c>
      <c r="F325" s="249"/>
      <c r="G325" s="249"/>
      <c r="H325" s="249"/>
      <c r="I325" s="249"/>
      <c r="J325" s="249"/>
      <c r="K325" s="276"/>
      <c r="L325" s="276"/>
      <c r="M325" s="326" t="s">
        <v>35</v>
      </c>
      <c r="N325" s="365" t="s">
        <v>35</v>
      </c>
      <c r="O325" s="365" t="s">
        <v>35</v>
      </c>
      <c r="P325" s="366" t="s">
        <v>35</v>
      </c>
      <c r="Q325" s="366" t="s">
        <v>35</v>
      </c>
      <c r="R325" s="367" t="s">
        <v>35</v>
      </c>
      <c r="S325" s="65"/>
      <c r="T325" s="5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</row>
    <row r="326" spans="1:32" ht="13.5" hidden="1" outlineLevel="1" thickBot="1" x14ac:dyDescent="0.25">
      <c r="A326" s="34"/>
      <c r="C326" s="66"/>
      <c r="D326" s="66"/>
      <c r="E326" s="85" t="s">
        <v>22</v>
      </c>
      <c r="F326" s="249"/>
      <c r="G326" s="249"/>
      <c r="H326" s="249"/>
      <c r="I326" s="249"/>
      <c r="J326" s="249"/>
      <c r="K326" s="276"/>
      <c r="L326" s="276"/>
      <c r="M326" s="327">
        <f>Step1_Historical!M48</f>
        <v>0</v>
      </c>
      <c r="N326" s="318">
        <f>SUM(N316:N325)</f>
        <v>0</v>
      </c>
      <c r="O326" s="318">
        <f>SUM(O316:O325)</f>
        <v>0</v>
      </c>
      <c r="P326" s="319">
        <f>SUM(P316:P325)</f>
        <v>0</v>
      </c>
      <c r="Q326" s="319">
        <f>SUM(Q316:Q325)</f>
        <v>0</v>
      </c>
      <c r="R326" s="320">
        <f>SUM(R316:R325)</f>
        <v>0</v>
      </c>
      <c r="S326" s="65"/>
      <c r="T326" s="5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</row>
    <row r="327" spans="1:32" ht="13.5" hidden="1" outlineLevel="1" thickBot="1" x14ac:dyDescent="0.25">
      <c r="A327" s="34"/>
      <c r="C327" s="66"/>
      <c r="D327" s="66"/>
      <c r="E327" s="235" t="s">
        <v>71</v>
      </c>
      <c r="F327" s="249"/>
      <c r="G327" s="249"/>
      <c r="H327" s="249"/>
      <c r="I327" s="249"/>
      <c r="J327" s="249"/>
      <c r="K327" s="276"/>
      <c r="L327" s="276"/>
      <c r="M327" s="321" t="s">
        <v>35</v>
      </c>
      <c r="N327" s="322" t="e">
        <f>(N326-M326)/M326</f>
        <v>#DIV/0!</v>
      </c>
      <c r="O327" s="322" t="e">
        <f>(O326-N326)/N326</f>
        <v>#DIV/0!</v>
      </c>
      <c r="P327" s="323" t="e">
        <f>(P326-O326)/O326</f>
        <v>#DIV/0!</v>
      </c>
      <c r="Q327" s="323" t="e">
        <f>(Q326-P326)/P326</f>
        <v>#DIV/0!</v>
      </c>
      <c r="R327" s="324" t="e">
        <f>(R326-Q326)/Q326</f>
        <v>#DIV/0!</v>
      </c>
      <c r="S327" s="65"/>
      <c r="T327" s="5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</row>
    <row r="328" spans="1:32" hidden="1" outlineLevel="1" x14ac:dyDescent="0.2">
      <c r="A328" s="34"/>
      <c r="C328" s="66"/>
      <c r="D328" s="66"/>
      <c r="E328" s="235" t="s">
        <v>73</v>
      </c>
      <c r="F328" s="249"/>
      <c r="G328" s="249"/>
      <c r="H328" s="249"/>
      <c r="I328" s="249"/>
      <c r="J328" s="249"/>
      <c r="K328" s="276"/>
      <c r="L328" s="276"/>
      <c r="M328" s="328" t="e">
        <f t="shared" ref="M328:R328" si="66">M326/M307</f>
        <v>#DIV/0!</v>
      </c>
      <c r="N328" s="329" t="e">
        <f t="shared" si="66"/>
        <v>#DIV/0!</v>
      </c>
      <c r="O328" s="329" t="e">
        <f t="shared" si="66"/>
        <v>#DIV/0!</v>
      </c>
      <c r="P328" s="329" t="e">
        <f t="shared" si="66"/>
        <v>#DIV/0!</v>
      </c>
      <c r="Q328" s="329" t="e">
        <f t="shared" si="66"/>
        <v>#DIV/0!</v>
      </c>
      <c r="R328" s="324" t="e">
        <f t="shared" si="66"/>
        <v>#DIV/0!</v>
      </c>
      <c r="S328" s="65"/>
      <c r="T328" s="5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</row>
    <row r="329" spans="1:32" ht="5.25" hidden="1" customHeight="1" outlineLevel="1" thickBot="1" x14ac:dyDescent="0.25">
      <c r="A329" s="34"/>
      <c r="C329" s="66"/>
      <c r="D329" s="67"/>
      <c r="E329" s="256"/>
      <c r="F329" s="236"/>
      <c r="G329" s="236"/>
      <c r="H329" s="236"/>
      <c r="I329" s="236"/>
      <c r="J329" s="236"/>
      <c r="K329" s="287"/>
      <c r="L329" s="287"/>
      <c r="M329" s="297"/>
      <c r="N329" s="297"/>
      <c r="O329" s="297"/>
      <c r="P329" s="297"/>
      <c r="Q329" s="297"/>
      <c r="R329" s="325"/>
      <c r="S329" s="65"/>
      <c r="T329" s="5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</row>
    <row r="330" spans="1:32" ht="13.5" hidden="1" outlineLevel="1" thickBot="1" x14ac:dyDescent="0.25">
      <c r="A330" s="34"/>
      <c r="C330" s="66"/>
      <c r="D330" s="249"/>
      <c r="E330" s="228"/>
      <c r="F330" s="249"/>
      <c r="G330" s="249"/>
      <c r="H330" s="249"/>
      <c r="I330" s="249"/>
      <c r="J330" s="249"/>
      <c r="K330" s="276"/>
      <c r="L330" s="276"/>
      <c r="M330" s="296"/>
      <c r="N330" s="296"/>
      <c r="O330" s="296"/>
      <c r="P330" s="296"/>
      <c r="Q330" s="296"/>
      <c r="R330" s="296"/>
      <c r="S330" s="65"/>
      <c r="T330" s="5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</row>
    <row r="331" spans="1:32" ht="15" hidden="1" outlineLevel="1" x14ac:dyDescent="0.2">
      <c r="A331" s="34"/>
      <c r="C331" s="66"/>
      <c r="D331" s="267" t="s">
        <v>74</v>
      </c>
      <c r="E331" s="239"/>
      <c r="F331" s="239"/>
      <c r="G331" s="239"/>
      <c r="H331" s="239"/>
      <c r="I331" s="239"/>
      <c r="J331" s="239"/>
      <c r="K331" s="268"/>
      <c r="L331" s="268"/>
      <c r="M331" s="241" t="str">
        <f t="shared" ref="M331:R331" si="67">M311</f>
        <v>Dec 31, 2013</v>
      </c>
      <c r="N331" s="241" t="str">
        <f t="shared" si="67"/>
        <v>Dec 31, 2014</v>
      </c>
      <c r="O331" s="241" t="str">
        <f t="shared" si="67"/>
        <v>Dec 31, 2015</v>
      </c>
      <c r="P331" s="241" t="str">
        <f t="shared" si="67"/>
        <v>Dec 31, 2016</v>
      </c>
      <c r="Q331" s="241" t="str">
        <f t="shared" si="67"/>
        <v>Dec 31, 2017</v>
      </c>
      <c r="R331" s="242" t="str">
        <f t="shared" si="67"/>
        <v>Dec 31, 2018</v>
      </c>
      <c r="S331" s="65"/>
      <c r="T331" s="5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</row>
    <row r="332" spans="1:32" ht="5.25" hidden="1" customHeight="1" outlineLevel="1" x14ac:dyDescent="0.2">
      <c r="A332" s="34"/>
      <c r="C332" s="66"/>
      <c r="D332" s="66"/>
      <c r="E332" s="249"/>
      <c r="F332" s="249"/>
      <c r="G332" s="249"/>
      <c r="H332" s="249"/>
      <c r="I332" s="249"/>
      <c r="J332" s="249"/>
      <c r="K332" s="249"/>
      <c r="L332" s="249"/>
      <c r="M332" s="249"/>
      <c r="N332" s="249"/>
      <c r="O332" s="249"/>
      <c r="P332" s="249"/>
      <c r="Q332" s="249"/>
      <c r="R332" s="65"/>
      <c r="S332" s="65"/>
      <c r="T332" s="5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</row>
    <row r="333" spans="1:32" ht="13.5" hidden="1" outlineLevel="2" thickBot="1" x14ac:dyDescent="0.25">
      <c r="A333" s="34"/>
      <c r="C333" s="66"/>
      <c r="D333" s="66"/>
      <c r="E333" s="364" t="str">
        <f t="shared" ref="E333:E343" si="68">E313</f>
        <v>DAF Category 1</v>
      </c>
      <c r="F333" s="249"/>
      <c r="G333" s="249"/>
      <c r="H333" s="249"/>
      <c r="I333" s="249"/>
      <c r="J333" s="249"/>
      <c r="K333" s="249"/>
      <c r="L333" s="249"/>
      <c r="M333" s="326" t="str">
        <f t="shared" ref="M333:R333" si="69">M39</f>
        <v>NA</v>
      </c>
      <c r="N333" s="282">
        <f t="shared" si="69"/>
        <v>0</v>
      </c>
      <c r="O333" s="282">
        <f t="shared" si="69"/>
        <v>0</v>
      </c>
      <c r="P333" s="283">
        <f t="shared" si="69"/>
        <v>0</v>
      </c>
      <c r="Q333" s="283">
        <f t="shared" si="69"/>
        <v>0</v>
      </c>
      <c r="R333" s="284">
        <f t="shared" si="69"/>
        <v>0</v>
      </c>
      <c r="S333" s="65"/>
      <c r="T333" s="5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</row>
    <row r="334" spans="1:32" ht="13.5" hidden="1" outlineLevel="2" thickBot="1" x14ac:dyDescent="0.25">
      <c r="A334" s="34"/>
      <c r="C334" s="66"/>
      <c r="D334" s="66"/>
      <c r="E334" s="364" t="str">
        <f t="shared" si="68"/>
        <v>DAF Category 2</v>
      </c>
      <c r="F334" s="249"/>
      <c r="G334" s="249"/>
      <c r="H334" s="249"/>
      <c r="I334" s="249"/>
      <c r="J334" s="249"/>
      <c r="K334" s="249"/>
      <c r="L334" s="249"/>
      <c r="M334" s="326" t="str">
        <f t="shared" ref="M334:R334" si="70">M55</f>
        <v>NA</v>
      </c>
      <c r="N334" s="282">
        <f t="shared" si="70"/>
        <v>0</v>
      </c>
      <c r="O334" s="282">
        <f t="shared" si="70"/>
        <v>0</v>
      </c>
      <c r="P334" s="283">
        <f t="shared" si="70"/>
        <v>0</v>
      </c>
      <c r="Q334" s="283">
        <f t="shared" si="70"/>
        <v>0</v>
      </c>
      <c r="R334" s="284">
        <f t="shared" si="70"/>
        <v>0</v>
      </c>
      <c r="S334" s="65"/>
      <c r="T334" s="5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</row>
    <row r="335" spans="1:32" ht="13.5" hidden="1" outlineLevel="2" thickBot="1" x14ac:dyDescent="0.25">
      <c r="A335" s="34"/>
      <c r="C335" s="66"/>
      <c r="D335" s="66"/>
      <c r="E335" s="364" t="str">
        <f t="shared" si="68"/>
        <v>DAF Category 3</v>
      </c>
      <c r="F335" s="249"/>
      <c r="G335" s="249"/>
      <c r="H335" s="249"/>
      <c r="I335" s="249"/>
      <c r="J335" s="249"/>
      <c r="K335" s="249"/>
      <c r="L335" s="249"/>
      <c r="M335" s="326" t="str">
        <f t="shared" ref="M335:R335" si="71">M71</f>
        <v>NA</v>
      </c>
      <c r="N335" s="282">
        <f t="shared" si="71"/>
        <v>0</v>
      </c>
      <c r="O335" s="282">
        <f t="shared" si="71"/>
        <v>0</v>
      </c>
      <c r="P335" s="283">
        <f t="shared" si="71"/>
        <v>0</v>
      </c>
      <c r="Q335" s="283">
        <f t="shared" si="71"/>
        <v>0</v>
      </c>
      <c r="R335" s="284">
        <f t="shared" si="71"/>
        <v>0</v>
      </c>
      <c r="S335" s="65"/>
      <c r="T335" s="5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</row>
    <row r="336" spans="1:32" ht="13.5" hidden="1" outlineLevel="2" thickBot="1" x14ac:dyDescent="0.25">
      <c r="A336" s="34"/>
      <c r="C336" s="66"/>
      <c r="D336" s="66"/>
      <c r="E336" s="281" t="str">
        <f t="shared" si="68"/>
        <v>Total Donor Advised Funds</v>
      </c>
      <c r="F336" s="249"/>
      <c r="G336" s="249"/>
      <c r="H336" s="249"/>
      <c r="I336" s="249"/>
      <c r="J336" s="249"/>
      <c r="K336" s="276"/>
      <c r="L336" s="276"/>
      <c r="M336" s="326" t="s">
        <v>35</v>
      </c>
      <c r="N336" s="282">
        <f>SUM(N333:N335)</f>
        <v>0</v>
      </c>
      <c r="O336" s="282">
        <f>SUM(O333:O335)</f>
        <v>0</v>
      </c>
      <c r="P336" s="283">
        <f>SUM(P333:P335)</f>
        <v>0</v>
      </c>
      <c r="Q336" s="283">
        <f>SUM(Q333:Q335)</f>
        <v>0</v>
      </c>
      <c r="R336" s="284">
        <f>SUM(R333:R335)</f>
        <v>0</v>
      </c>
      <c r="S336" s="65"/>
      <c r="T336" s="5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</row>
    <row r="337" spans="1:32" ht="13.5" hidden="1" outlineLevel="2" thickBot="1" x14ac:dyDescent="0.25">
      <c r="A337" s="34"/>
      <c r="C337" s="66"/>
      <c r="D337" s="66"/>
      <c r="E337" s="281" t="str">
        <f t="shared" si="68"/>
        <v>Scholarship</v>
      </c>
      <c r="F337" s="249"/>
      <c r="G337" s="249"/>
      <c r="H337" s="249"/>
      <c r="I337" s="249"/>
      <c r="J337" s="249"/>
      <c r="K337" s="276"/>
      <c r="L337" s="276"/>
      <c r="M337" s="326" t="str">
        <f t="shared" ref="M337:R337" si="72">M87</f>
        <v>NA</v>
      </c>
      <c r="N337" s="282">
        <f t="shared" si="72"/>
        <v>0</v>
      </c>
      <c r="O337" s="282">
        <f t="shared" si="72"/>
        <v>0</v>
      </c>
      <c r="P337" s="283">
        <f t="shared" si="72"/>
        <v>0</v>
      </c>
      <c r="Q337" s="283">
        <f t="shared" si="72"/>
        <v>0</v>
      </c>
      <c r="R337" s="284">
        <f t="shared" si="72"/>
        <v>0</v>
      </c>
      <c r="S337" s="65"/>
      <c r="T337" s="5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</row>
    <row r="338" spans="1:32" ht="13.5" hidden="1" outlineLevel="2" thickBot="1" x14ac:dyDescent="0.25">
      <c r="A338" s="34"/>
      <c r="C338" s="66"/>
      <c r="D338" s="66"/>
      <c r="E338" s="281" t="str">
        <f t="shared" si="68"/>
        <v>Unrestricted / FOI / Community Leadership</v>
      </c>
      <c r="F338" s="249"/>
      <c r="G338" s="249"/>
      <c r="H338" s="249"/>
      <c r="I338" s="249"/>
      <c r="J338" s="249"/>
      <c r="K338" s="276"/>
      <c r="L338" s="276"/>
      <c r="M338" s="326" t="str">
        <f t="shared" ref="M338:R338" si="73">M103</f>
        <v>NA</v>
      </c>
      <c r="N338" s="282">
        <f t="shared" si="73"/>
        <v>0</v>
      </c>
      <c r="O338" s="282">
        <f t="shared" si="73"/>
        <v>0</v>
      </c>
      <c r="P338" s="283">
        <f t="shared" si="73"/>
        <v>0</v>
      </c>
      <c r="Q338" s="283">
        <f t="shared" si="73"/>
        <v>0</v>
      </c>
      <c r="R338" s="284">
        <f t="shared" si="73"/>
        <v>0</v>
      </c>
      <c r="S338" s="65"/>
      <c r="T338" s="5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</row>
    <row r="339" spans="1:32" ht="13.5" hidden="1" outlineLevel="2" thickBot="1" x14ac:dyDescent="0.25">
      <c r="A339" s="34"/>
      <c r="C339" s="66"/>
      <c r="D339" s="66"/>
      <c r="E339" s="281" t="str">
        <f t="shared" si="68"/>
        <v>Designated / Agency</v>
      </c>
      <c r="F339" s="249"/>
      <c r="G339" s="249"/>
      <c r="H339" s="249"/>
      <c r="I339" s="249"/>
      <c r="J339" s="249"/>
      <c r="K339" s="276"/>
      <c r="L339" s="276"/>
      <c r="M339" s="326" t="str">
        <f t="shared" ref="M339:R339" si="74">M119</f>
        <v>NA</v>
      </c>
      <c r="N339" s="282">
        <f t="shared" si="74"/>
        <v>0</v>
      </c>
      <c r="O339" s="282">
        <f t="shared" si="74"/>
        <v>0</v>
      </c>
      <c r="P339" s="283">
        <f t="shared" si="74"/>
        <v>0</v>
      </c>
      <c r="Q339" s="283">
        <f t="shared" si="74"/>
        <v>0</v>
      </c>
      <c r="R339" s="284">
        <f t="shared" si="74"/>
        <v>0</v>
      </c>
      <c r="S339" s="65"/>
      <c r="T339" s="5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</row>
    <row r="340" spans="1:32" ht="13.5" hidden="1" outlineLevel="2" thickBot="1" x14ac:dyDescent="0.25">
      <c r="A340" s="34"/>
      <c r="C340" s="66"/>
      <c r="D340" s="66"/>
      <c r="E340" s="281" t="str">
        <f t="shared" si="68"/>
        <v>Supporting Organization</v>
      </c>
      <c r="F340" s="249"/>
      <c r="G340" s="249"/>
      <c r="H340" s="249"/>
      <c r="I340" s="249"/>
      <c r="J340" s="249"/>
      <c r="K340" s="276"/>
      <c r="L340" s="276"/>
      <c r="M340" s="326" t="str">
        <f t="shared" ref="M340:R340" si="75">M135</f>
        <v>NA</v>
      </c>
      <c r="N340" s="282">
        <f t="shared" si="75"/>
        <v>0</v>
      </c>
      <c r="O340" s="282">
        <f t="shared" si="75"/>
        <v>0</v>
      </c>
      <c r="P340" s="283">
        <f t="shared" si="75"/>
        <v>0</v>
      </c>
      <c r="Q340" s="283">
        <f t="shared" si="75"/>
        <v>0</v>
      </c>
      <c r="R340" s="284">
        <f t="shared" si="75"/>
        <v>0</v>
      </c>
      <c r="S340" s="65"/>
      <c r="T340" s="5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</row>
    <row r="341" spans="1:32" ht="13.5" hidden="1" outlineLevel="2" thickBot="1" x14ac:dyDescent="0.25">
      <c r="A341" s="34"/>
      <c r="C341" s="66"/>
      <c r="D341" s="66"/>
      <c r="E341" s="281" t="str">
        <f t="shared" si="68"/>
        <v>Other Fund Type 1</v>
      </c>
      <c r="F341" s="249"/>
      <c r="G341" s="249"/>
      <c r="H341" s="249"/>
      <c r="I341" s="249"/>
      <c r="J341" s="249"/>
      <c r="K341" s="276"/>
      <c r="L341" s="276"/>
      <c r="M341" s="326" t="str">
        <f t="shared" ref="M341:R341" si="76">M151</f>
        <v>NA</v>
      </c>
      <c r="N341" s="282">
        <f t="shared" si="76"/>
        <v>0</v>
      </c>
      <c r="O341" s="282">
        <f t="shared" si="76"/>
        <v>0</v>
      </c>
      <c r="P341" s="283">
        <f t="shared" si="76"/>
        <v>0</v>
      </c>
      <c r="Q341" s="283">
        <f t="shared" si="76"/>
        <v>0</v>
      </c>
      <c r="R341" s="284">
        <f t="shared" si="76"/>
        <v>0</v>
      </c>
      <c r="S341" s="65"/>
      <c r="T341" s="5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</row>
    <row r="342" spans="1:32" ht="13.5" hidden="1" outlineLevel="2" thickBot="1" x14ac:dyDescent="0.25">
      <c r="A342" s="34"/>
      <c r="C342" s="66"/>
      <c r="D342" s="66"/>
      <c r="E342" s="281" t="str">
        <f t="shared" si="68"/>
        <v>Other Fund Type 2</v>
      </c>
      <c r="F342" s="249"/>
      <c r="G342" s="249"/>
      <c r="H342" s="249"/>
      <c r="I342" s="249"/>
      <c r="J342" s="249"/>
      <c r="K342" s="276"/>
      <c r="L342" s="276"/>
      <c r="M342" s="326" t="str">
        <f t="shared" ref="M342:R342" si="77">M167</f>
        <v>NA</v>
      </c>
      <c r="N342" s="282">
        <f t="shared" si="77"/>
        <v>0</v>
      </c>
      <c r="O342" s="282">
        <f t="shared" si="77"/>
        <v>0</v>
      </c>
      <c r="P342" s="283">
        <f t="shared" si="77"/>
        <v>0</v>
      </c>
      <c r="Q342" s="283">
        <f t="shared" si="77"/>
        <v>0</v>
      </c>
      <c r="R342" s="284">
        <f t="shared" si="77"/>
        <v>0</v>
      </c>
      <c r="S342" s="65"/>
      <c r="T342" s="5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</row>
    <row r="343" spans="1:32" ht="13.5" hidden="1" outlineLevel="2" thickBot="1" x14ac:dyDescent="0.25">
      <c r="A343" s="34"/>
      <c r="C343" s="66"/>
      <c r="D343" s="66"/>
      <c r="E343" s="281" t="str">
        <f t="shared" si="68"/>
        <v>Other Fund Type 3</v>
      </c>
      <c r="F343" s="249"/>
      <c r="G343" s="249"/>
      <c r="H343" s="249"/>
      <c r="I343" s="249"/>
      <c r="J343" s="249"/>
      <c r="K343" s="276"/>
      <c r="L343" s="276"/>
      <c r="M343" s="326" t="str">
        <f t="shared" ref="M343:R343" si="78">M183</f>
        <v>NA</v>
      </c>
      <c r="N343" s="282">
        <f t="shared" si="78"/>
        <v>0</v>
      </c>
      <c r="O343" s="282">
        <f t="shared" si="78"/>
        <v>0</v>
      </c>
      <c r="P343" s="283">
        <f t="shared" si="78"/>
        <v>0</v>
      </c>
      <c r="Q343" s="283">
        <f t="shared" si="78"/>
        <v>0</v>
      </c>
      <c r="R343" s="284">
        <f t="shared" si="78"/>
        <v>0</v>
      </c>
      <c r="S343" s="65"/>
      <c r="T343" s="5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</row>
    <row r="344" spans="1:32" ht="13.5" hidden="1" outlineLevel="1" thickBot="1" x14ac:dyDescent="0.25">
      <c r="A344" s="34"/>
      <c r="C344" s="66"/>
      <c r="D344" s="66"/>
      <c r="E344" s="85" t="s">
        <v>23</v>
      </c>
      <c r="F344" s="249"/>
      <c r="G344" s="249"/>
      <c r="H344" s="249"/>
      <c r="I344" s="249"/>
      <c r="J344" s="249"/>
      <c r="K344" s="276"/>
      <c r="L344" s="276"/>
      <c r="M344" s="327">
        <f>Step1_Historical!M49</f>
        <v>0</v>
      </c>
      <c r="N344" s="318">
        <f>SUM(N336:N343)</f>
        <v>0</v>
      </c>
      <c r="O344" s="318">
        <f>SUM(O336:O343)</f>
        <v>0</v>
      </c>
      <c r="P344" s="319">
        <f>SUM(P336:P343)</f>
        <v>0</v>
      </c>
      <c r="Q344" s="319">
        <f>SUM(Q336:Q343)</f>
        <v>0</v>
      </c>
      <c r="R344" s="320">
        <f>SUM(R336:R343)</f>
        <v>0</v>
      </c>
      <c r="S344" s="65"/>
      <c r="T344" s="5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</row>
    <row r="345" spans="1:32" ht="13.5" hidden="1" outlineLevel="1" thickBot="1" x14ac:dyDescent="0.25">
      <c r="A345" s="34"/>
      <c r="C345" s="66"/>
      <c r="D345" s="66"/>
      <c r="E345" s="235" t="s">
        <v>71</v>
      </c>
      <c r="F345" s="249"/>
      <c r="G345" s="249"/>
      <c r="H345" s="249"/>
      <c r="I345" s="249"/>
      <c r="J345" s="249"/>
      <c r="K345" s="276"/>
      <c r="L345" s="276"/>
      <c r="M345" s="321" t="s">
        <v>35</v>
      </c>
      <c r="N345" s="322" t="e">
        <f>(N344-M344)/M344</f>
        <v>#DIV/0!</v>
      </c>
      <c r="O345" s="322" t="e">
        <f>(O344-N344)/N344</f>
        <v>#DIV/0!</v>
      </c>
      <c r="P345" s="323" t="e">
        <f>(P344-O344)/O344</f>
        <v>#DIV/0!</v>
      </c>
      <c r="Q345" s="323" t="e">
        <f>(Q344-P344)/P344</f>
        <v>#DIV/0!</v>
      </c>
      <c r="R345" s="324" t="e">
        <f>(R344-Q344)/Q344</f>
        <v>#DIV/0!</v>
      </c>
      <c r="S345" s="65"/>
      <c r="T345" s="5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</row>
    <row r="346" spans="1:32" hidden="1" outlineLevel="1" x14ac:dyDescent="0.2">
      <c r="A346" s="34"/>
      <c r="C346" s="66"/>
      <c r="D346" s="66"/>
      <c r="E346" s="235" t="s">
        <v>73</v>
      </c>
      <c r="F346" s="249"/>
      <c r="G346" s="249"/>
      <c r="H346" s="249"/>
      <c r="I346" s="249"/>
      <c r="J346" s="249"/>
      <c r="K346" s="276"/>
      <c r="L346" s="276"/>
      <c r="M346" s="328" t="e">
        <f t="shared" ref="M346:R346" si="79">M344/M307</f>
        <v>#DIV/0!</v>
      </c>
      <c r="N346" s="329" t="e">
        <f t="shared" si="79"/>
        <v>#DIV/0!</v>
      </c>
      <c r="O346" s="329" t="e">
        <f t="shared" si="79"/>
        <v>#DIV/0!</v>
      </c>
      <c r="P346" s="330" t="e">
        <f t="shared" si="79"/>
        <v>#DIV/0!</v>
      </c>
      <c r="Q346" s="330" t="e">
        <f t="shared" si="79"/>
        <v>#DIV/0!</v>
      </c>
      <c r="R346" s="324" t="e">
        <f t="shared" si="79"/>
        <v>#DIV/0!</v>
      </c>
      <c r="S346" s="65"/>
      <c r="T346" s="5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</row>
    <row r="347" spans="1:32" ht="5.25" hidden="1" customHeight="1" outlineLevel="1" thickBot="1" x14ac:dyDescent="0.25">
      <c r="A347" s="34"/>
      <c r="C347" s="66"/>
      <c r="D347" s="67"/>
      <c r="E347" s="256"/>
      <c r="F347" s="236"/>
      <c r="G347" s="236"/>
      <c r="H347" s="236"/>
      <c r="I347" s="236"/>
      <c r="J347" s="236"/>
      <c r="K347" s="287"/>
      <c r="L347" s="287"/>
      <c r="M347" s="297"/>
      <c r="N347" s="297"/>
      <c r="O347" s="297"/>
      <c r="P347" s="297"/>
      <c r="Q347" s="297"/>
      <c r="R347" s="325"/>
      <c r="S347" s="65"/>
      <c r="T347" s="5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</row>
    <row r="348" spans="1:32" ht="13.5" hidden="1" outlineLevel="1" thickBot="1" x14ac:dyDescent="0.25">
      <c r="A348" s="34"/>
      <c r="C348" s="66"/>
      <c r="D348" s="249"/>
      <c r="E348" s="228"/>
      <c r="F348" s="249"/>
      <c r="G348" s="249"/>
      <c r="H348" s="249"/>
      <c r="I348" s="249"/>
      <c r="J348" s="249"/>
      <c r="K348" s="276"/>
      <c r="L348" s="276"/>
      <c r="M348" s="296"/>
      <c r="N348" s="296"/>
      <c r="O348" s="296"/>
      <c r="P348" s="296"/>
      <c r="Q348" s="296"/>
      <c r="R348" s="296"/>
      <c r="S348" s="65"/>
      <c r="T348" s="5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</row>
    <row r="349" spans="1:32" ht="15" hidden="1" outlineLevel="1" x14ac:dyDescent="0.2">
      <c r="A349" s="34"/>
      <c r="C349" s="66"/>
      <c r="D349" s="267" t="s">
        <v>75</v>
      </c>
      <c r="E349" s="239"/>
      <c r="F349" s="239"/>
      <c r="G349" s="239"/>
      <c r="H349" s="239"/>
      <c r="I349" s="239"/>
      <c r="J349" s="239"/>
      <c r="K349" s="268"/>
      <c r="L349" s="268"/>
      <c r="M349" s="241" t="str">
        <f t="shared" ref="M349:R349" si="80">M331</f>
        <v>Dec 31, 2013</v>
      </c>
      <c r="N349" s="241" t="str">
        <f t="shared" si="80"/>
        <v>Dec 31, 2014</v>
      </c>
      <c r="O349" s="241" t="str">
        <f t="shared" si="80"/>
        <v>Dec 31, 2015</v>
      </c>
      <c r="P349" s="241" t="str">
        <f t="shared" si="80"/>
        <v>Dec 31, 2016</v>
      </c>
      <c r="Q349" s="241" t="str">
        <f t="shared" si="80"/>
        <v>Dec 31, 2017</v>
      </c>
      <c r="R349" s="242" t="str">
        <f t="shared" si="80"/>
        <v>Dec 31, 2018</v>
      </c>
      <c r="S349" s="65"/>
      <c r="T349" s="5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</row>
    <row r="350" spans="1:32" ht="5.25" hidden="1" customHeight="1" outlineLevel="1" x14ac:dyDescent="0.2">
      <c r="A350" s="34"/>
      <c r="C350" s="66"/>
      <c r="D350" s="66"/>
      <c r="E350" s="249"/>
      <c r="F350" s="249"/>
      <c r="G350" s="249"/>
      <c r="H350" s="249"/>
      <c r="I350" s="249"/>
      <c r="J350" s="249"/>
      <c r="K350" s="249"/>
      <c r="L350" s="249"/>
      <c r="M350" s="249"/>
      <c r="N350" s="249"/>
      <c r="O350" s="249"/>
      <c r="P350" s="249"/>
      <c r="Q350" s="249"/>
      <c r="R350" s="65"/>
      <c r="S350" s="65"/>
      <c r="T350" s="5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</row>
    <row r="351" spans="1:32" ht="13.5" hidden="1" outlineLevel="2" thickBot="1" x14ac:dyDescent="0.25">
      <c r="A351" s="34"/>
      <c r="C351" s="66"/>
      <c r="D351" s="66"/>
      <c r="E351" s="364" t="str">
        <f t="shared" ref="E351:E361" si="81">E333</f>
        <v>DAF Category 1</v>
      </c>
      <c r="F351" s="249"/>
      <c r="G351" s="249"/>
      <c r="H351" s="249"/>
      <c r="I351" s="249"/>
      <c r="J351" s="249"/>
      <c r="K351" s="249"/>
      <c r="L351" s="249"/>
      <c r="M351" s="326" t="str">
        <f t="shared" ref="M351:R351" si="82">M37</f>
        <v>NA</v>
      </c>
      <c r="N351" s="282">
        <f t="shared" si="82"/>
        <v>0</v>
      </c>
      <c r="O351" s="282">
        <f t="shared" si="82"/>
        <v>0</v>
      </c>
      <c r="P351" s="283">
        <f t="shared" si="82"/>
        <v>0</v>
      </c>
      <c r="Q351" s="283">
        <f t="shared" si="82"/>
        <v>0</v>
      </c>
      <c r="R351" s="284">
        <f t="shared" si="82"/>
        <v>0</v>
      </c>
      <c r="S351" s="65"/>
      <c r="T351" s="5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</row>
    <row r="352" spans="1:32" ht="13.5" hidden="1" outlineLevel="2" thickBot="1" x14ac:dyDescent="0.25">
      <c r="A352" s="34"/>
      <c r="C352" s="66"/>
      <c r="D352" s="66"/>
      <c r="E352" s="364" t="str">
        <f t="shared" si="81"/>
        <v>DAF Category 2</v>
      </c>
      <c r="F352" s="249"/>
      <c r="G352" s="249"/>
      <c r="H352" s="249"/>
      <c r="I352" s="249"/>
      <c r="J352" s="249"/>
      <c r="K352" s="249"/>
      <c r="L352" s="249"/>
      <c r="M352" s="326" t="str">
        <f t="shared" ref="M352:R352" si="83">M53</f>
        <v>NA</v>
      </c>
      <c r="N352" s="282">
        <f t="shared" si="83"/>
        <v>0</v>
      </c>
      <c r="O352" s="282">
        <f t="shared" si="83"/>
        <v>0</v>
      </c>
      <c r="P352" s="283">
        <f t="shared" si="83"/>
        <v>0</v>
      </c>
      <c r="Q352" s="283">
        <f t="shared" si="83"/>
        <v>0</v>
      </c>
      <c r="R352" s="284">
        <f t="shared" si="83"/>
        <v>0</v>
      </c>
      <c r="S352" s="65"/>
      <c r="T352" s="5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</row>
    <row r="353" spans="1:32" ht="13.5" hidden="1" outlineLevel="2" thickBot="1" x14ac:dyDescent="0.25">
      <c r="A353" s="34"/>
      <c r="C353" s="66"/>
      <c r="D353" s="66"/>
      <c r="E353" s="364" t="str">
        <f t="shared" si="81"/>
        <v>DAF Category 3</v>
      </c>
      <c r="F353" s="249"/>
      <c r="G353" s="249"/>
      <c r="H353" s="249"/>
      <c r="I353" s="249"/>
      <c r="J353" s="249"/>
      <c r="K353" s="249"/>
      <c r="L353" s="249"/>
      <c r="M353" s="326" t="str">
        <f t="shared" ref="M353:R353" si="84">M69</f>
        <v>NA</v>
      </c>
      <c r="N353" s="282">
        <f t="shared" si="84"/>
        <v>0</v>
      </c>
      <c r="O353" s="282">
        <f t="shared" si="84"/>
        <v>0</v>
      </c>
      <c r="P353" s="283">
        <f t="shared" si="84"/>
        <v>0</v>
      </c>
      <c r="Q353" s="283">
        <f t="shared" si="84"/>
        <v>0</v>
      </c>
      <c r="R353" s="284">
        <f t="shared" si="84"/>
        <v>0</v>
      </c>
      <c r="S353" s="65"/>
      <c r="T353" s="5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</row>
    <row r="354" spans="1:32" ht="13.5" hidden="1" outlineLevel="2" thickBot="1" x14ac:dyDescent="0.25">
      <c r="A354" s="34"/>
      <c r="C354" s="66"/>
      <c r="D354" s="66"/>
      <c r="E354" s="281" t="str">
        <f t="shared" si="81"/>
        <v>Total Donor Advised Funds</v>
      </c>
      <c r="F354" s="249"/>
      <c r="G354" s="249"/>
      <c r="H354" s="249"/>
      <c r="I354" s="249"/>
      <c r="J354" s="249"/>
      <c r="K354" s="276"/>
      <c r="L354" s="276"/>
      <c r="M354" s="326" t="s">
        <v>35</v>
      </c>
      <c r="N354" s="282">
        <f>SUM(N351:N353)</f>
        <v>0</v>
      </c>
      <c r="O354" s="282">
        <f>SUM(O351:O353)</f>
        <v>0</v>
      </c>
      <c r="P354" s="283">
        <f>SUM(P351:P353)</f>
        <v>0</v>
      </c>
      <c r="Q354" s="283">
        <f>SUM(Q351:Q353)</f>
        <v>0</v>
      </c>
      <c r="R354" s="284">
        <f>SUM(R351:R353)</f>
        <v>0</v>
      </c>
      <c r="S354" s="65"/>
      <c r="T354" s="5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</row>
    <row r="355" spans="1:32" ht="13.5" hidden="1" outlineLevel="2" thickBot="1" x14ac:dyDescent="0.25">
      <c r="A355" s="34"/>
      <c r="C355" s="66"/>
      <c r="D355" s="66"/>
      <c r="E355" s="281" t="str">
        <f t="shared" si="81"/>
        <v>Scholarship</v>
      </c>
      <c r="F355" s="249"/>
      <c r="G355" s="249"/>
      <c r="H355" s="249"/>
      <c r="I355" s="249"/>
      <c r="J355" s="249"/>
      <c r="K355" s="276"/>
      <c r="L355" s="276"/>
      <c r="M355" s="326" t="str">
        <f t="shared" ref="M355:R355" si="85">M85</f>
        <v>NA</v>
      </c>
      <c r="N355" s="282">
        <f t="shared" si="85"/>
        <v>0</v>
      </c>
      <c r="O355" s="282">
        <f t="shared" si="85"/>
        <v>0</v>
      </c>
      <c r="P355" s="283">
        <f t="shared" si="85"/>
        <v>0</v>
      </c>
      <c r="Q355" s="283">
        <f t="shared" si="85"/>
        <v>0</v>
      </c>
      <c r="R355" s="284">
        <f t="shared" si="85"/>
        <v>0</v>
      </c>
      <c r="S355" s="65"/>
      <c r="T355" s="5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</row>
    <row r="356" spans="1:32" ht="13.5" hidden="1" outlineLevel="2" thickBot="1" x14ac:dyDescent="0.25">
      <c r="A356" s="34"/>
      <c r="C356" s="66"/>
      <c r="D356" s="66"/>
      <c r="E356" s="281" t="str">
        <f t="shared" si="81"/>
        <v>Unrestricted / FOI / Community Leadership</v>
      </c>
      <c r="F356" s="249"/>
      <c r="G356" s="249"/>
      <c r="H356" s="249"/>
      <c r="I356" s="249"/>
      <c r="J356" s="249"/>
      <c r="K356" s="276"/>
      <c r="L356" s="276"/>
      <c r="M356" s="326" t="str">
        <f t="shared" ref="M356:R356" si="86">M101</f>
        <v>NA</v>
      </c>
      <c r="N356" s="282">
        <f t="shared" si="86"/>
        <v>0</v>
      </c>
      <c r="O356" s="282">
        <f t="shared" si="86"/>
        <v>0</v>
      </c>
      <c r="P356" s="283">
        <f t="shared" si="86"/>
        <v>0</v>
      </c>
      <c r="Q356" s="283">
        <f t="shared" si="86"/>
        <v>0</v>
      </c>
      <c r="R356" s="284">
        <f t="shared" si="86"/>
        <v>0</v>
      </c>
      <c r="S356" s="65"/>
      <c r="T356" s="5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</row>
    <row r="357" spans="1:32" ht="13.5" hidden="1" outlineLevel="2" thickBot="1" x14ac:dyDescent="0.25">
      <c r="A357" s="34"/>
      <c r="C357" s="66"/>
      <c r="D357" s="66"/>
      <c r="E357" s="281" t="str">
        <f t="shared" si="81"/>
        <v>Designated / Agency</v>
      </c>
      <c r="F357" s="249"/>
      <c r="G357" s="249"/>
      <c r="H357" s="249"/>
      <c r="I357" s="249"/>
      <c r="J357" s="249"/>
      <c r="K357" s="276"/>
      <c r="L357" s="276"/>
      <c r="M357" s="326" t="str">
        <f t="shared" ref="M357:R357" si="87">M117</f>
        <v>NA</v>
      </c>
      <c r="N357" s="282">
        <f t="shared" si="87"/>
        <v>0</v>
      </c>
      <c r="O357" s="282">
        <f t="shared" si="87"/>
        <v>0</v>
      </c>
      <c r="P357" s="283">
        <f t="shared" si="87"/>
        <v>0</v>
      </c>
      <c r="Q357" s="283">
        <f t="shared" si="87"/>
        <v>0</v>
      </c>
      <c r="R357" s="284">
        <f t="shared" si="87"/>
        <v>0</v>
      </c>
      <c r="S357" s="65"/>
      <c r="T357" s="5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</row>
    <row r="358" spans="1:32" ht="13.5" hidden="1" outlineLevel="2" thickBot="1" x14ac:dyDescent="0.25">
      <c r="A358" s="34"/>
      <c r="C358" s="66"/>
      <c r="D358" s="66"/>
      <c r="E358" s="281" t="str">
        <f t="shared" si="81"/>
        <v>Supporting Organization</v>
      </c>
      <c r="F358" s="249"/>
      <c r="G358" s="249"/>
      <c r="H358" s="249"/>
      <c r="I358" s="249"/>
      <c r="J358" s="249"/>
      <c r="K358" s="276"/>
      <c r="L358" s="276"/>
      <c r="M358" s="326" t="str">
        <f t="shared" ref="M358:R358" si="88">M133</f>
        <v>NA</v>
      </c>
      <c r="N358" s="282">
        <f t="shared" si="88"/>
        <v>0</v>
      </c>
      <c r="O358" s="282">
        <f t="shared" si="88"/>
        <v>0</v>
      </c>
      <c r="P358" s="283">
        <f t="shared" si="88"/>
        <v>0</v>
      </c>
      <c r="Q358" s="283">
        <f t="shared" si="88"/>
        <v>0</v>
      </c>
      <c r="R358" s="284">
        <f t="shared" si="88"/>
        <v>0</v>
      </c>
      <c r="S358" s="65"/>
      <c r="T358" s="5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</row>
    <row r="359" spans="1:32" ht="13.5" hidden="1" outlineLevel="2" thickBot="1" x14ac:dyDescent="0.25">
      <c r="A359" s="34"/>
      <c r="C359" s="66"/>
      <c r="D359" s="66"/>
      <c r="E359" s="281" t="str">
        <f t="shared" si="81"/>
        <v>Other Fund Type 1</v>
      </c>
      <c r="F359" s="249"/>
      <c r="G359" s="249"/>
      <c r="H359" s="249"/>
      <c r="I359" s="249"/>
      <c r="J359" s="249"/>
      <c r="K359" s="276"/>
      <c r="L359" s="276"/>
      <c r="M359" s="326" t="str">
        <f t="shared" ref="M359:R359" si="89">M149</f>
        <v>NA</v>
      </c>
      <c r="N359" s="282">
        <f t="shared" si="89"/>
        <v>0</v>
      </c>
      <c r="O359" s="282">
        <f t="shared" si="89"/>
        <v>0</v>
      </c>
      <c r="P359" s="283">
        <f t="shared" si="89"/>
        <v>0</v>
      </c>
      <c r="Q359" s="283">
        <f t="shared" si="89"/>
        <v>0</v>
      </c>
      <c r="R359" s="284">
        <f t="shared" si="89"/>
        <v>0</v>
      </c>
      <c r="S359" s="65"/>
      <c r="T359" s="5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</row>
    <row r="360" spans="1:32" ht="13.5" hidden="1" outlineLevel="2" thickBot="1" x14ac:dyDescent="0.25">
      <c r="A360" s="34"/>
      <c r="C360" s="66"/>
      <c r="D360" s="66"/>
      <c r="E360" s="281" t="str">
        <f t="shared" si="81"/>
        <v>Other Fund Type 2</v>
      </c>
      <c r="F360" s="249"/>
      <c r="G360" s="249"/>
      <c r="H360" s="249"/>
      <c r="I360" s="249"/>
      <c r="J360" s="249"/>
      <c r="K360" s="276"/>
      <c r="L360" s="276"/>
      <c r="M360" s="326" t="str">
        <f t="shared" ref="M360:R360" si="90">M165</f>
        <v>NA</v>
      </c>
      <c r="N360" s="282">
        <f t="shared" si="90"/>
        <v>0</v>
      </c>
      <c r="O360" s="282">
        <f t="shared" si="90"/>
        <v>0</v>
      </c>
      <c r="P360" s="283">
        <f t="shared" si="90"/>
        <v>0</v>
      </c>
      <c r="Q360" s="283">
        <f t="shared" si="90"/>
        <v>0</v>
      </c>
      <c r="R360" s="284">
        <f t="shared" si="90"/>
        <v>0</v>
      </c>
      <c r="S360" s="65"/>
      <c r="T360" s="5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</row>
    <row r="361" spans="1:32" ht="13.5" hidden="1" outlineLevel="2" thickBot="1" x14ac:dyDescent="0.25">
      <c r="A361" s="34"/>
      <c r="C361" s="66"/>
      <c r="D361" s="66"/>
      <c r="E361" s="281" t="str">
        <f t="shared" si="81"/>
        <v>Other Fund Type 3</v>
      </c>
      <c r="F361" s="249"/>
      <c r="G361" s="249"/>
      <c r="H361" s="249"/>
      <c r="I361" s="249"/>
      <c r="J361" s="249"/>
      <c r="K361" s="276"/>
      <c r="L361" s="276"/>
      <c r="M361" s="326" t="str">
        <f t="shared" ref="M361:R361" si="91">M181</f>
        <v>NA</v>
      </c>
      <c r="N361" s="282">
        <f t="shared" si="91"/>
        <v>0</v>
      </c>
      <c r="O361" s="282">
        <f t="shared" si="91"/>
        <v>0</v>
      </c>
      <c r="P361" s="283">
        <f t="shared" si="91"/>
        <v>0</v>
      </c>
      <c r="Q361" s="283">
        <f t="shared" si="91"/>
        <v>0</v>
      </c>
      <c r="R361" s="284">
        <f t="shared" si="91"/>
        <v>0</v>
      </c>
      <c r="S361" s="65"/>
      <c r="T361" s="5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</row>
    <row r="362" spans="1:32" ht="13.5" hidden="1" outlineLevel="1" thickBot="1" x14ac:dyDescent="0.25">
      <c r="A362" s="34"/>
      <c r="C362" s="66"/>
      <c r="D362" s="66"/>
      <c r="E362" s="85" t="s">
        <v>76</v>
      </c>
      <c r="F362" s="249"/>
      <c r="G362" s="249"/>
      <c r="H362" s="249"/>
      <c r="I362" s="249"/>
      <c r="J362" s="249"/>
      <c r="K362" s="276"/>
      <c r="L362" s="276"/>
      <c r="M362" s="327">
        <f>Step1_Historical!M65</f>
        <v>0</v>
      </c>
      <c r="N362" s="318">
        <f>SUM(N354:N361)</f>
        <v>0</v>
      </c>
      <c r="O362" s="318">
        <f>SUM(O354:O361)</f>
        <v>0</v>
      </c>
      <c r="P362" s="319">
        <f>SUM(P354:P361)</f>
        <v>0</v>
      </c>
      <c r="Q362" s="319">
        <f>SUM(Q354:Q361)</f>
        <v>0</v>
      </c>
      <c r="R362" s="320">
        <f>SUM(R354:R361)</f>
        <v>0</v>
      </c>
      <c r="S362" s="65"/>
      <c r="T362" s="5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</row>
    <row r="363" spans="1:32" ht="13.5" hidden="1" outlineLevel="1" thickBot="1" x14ac:dyDescent="0.25">
      <c r="A363" s="34"/>
      <c r="C363" s="66"/>
      <c r="D363" s="66"/>
      <c r="E363" s="235" t="s">
        <v>71</v>
      </c>
      <c r="F363" s="249"/>
      <c r="G363" s="249"/>
      <c r="H363" s="249"/>
      <c r="I363" s="249"/>
      <c r="J363" s="249"/>
      <c r="K363" s="276"/>
      <c r="L363" s="276"/>
      <c r="M363" s="321" t="s">
        <v>35</v>
      </c>
      <c r="N363" s="322" t="e">
        <f>(N362-M362)/M362</f>
        <v>#DIV/0!</v>
      </c>
      <c r="O363" s="322" t="e">
        <f>(O362-N362)/N362</f>
        <v>#DIV/0!</v>
      </c>
      <c r="P363" s="323" t="e">
        <f>(P362-O362)/O362</f>
        <v>#DIV/0!</v>
      </c>
      <c r="Q363" s="323" t="e">
        <f>(Q362-P362)/P362</f>
        <v>#DIV/0!</v>
      </c>
      <c r="R363" s="324" t="e">
        <f>(R362-Q362)/Q362</f>
        <v>#DIV/0!</v>
      </c>
      <c r="S363" s="65"/>
      <c r="T363" s="5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</row>
    <row r="364" spans="1:32" hidden="1" outlineLevel="1" x14ac:dyDescent="0.2">
      <c r="A364" s="34"/>
      <c r="C364" s="66"/>
      <c r="D364" s="66"/>
      <c r="E364" s="235" t="s">
        <v>73</v>
      </c>
      <c r="F364" s="249"/>
      <c r="G364" s="249"/>
      <c r="H364" s="249"/>
      <c r="I364" s="249"/>
      <c r="J364" s="249"/>
      <c r="K364" s="276"/>
      <c r="L364" s="276"/>
      <c r="M364" s="328" t="e">
        <f t="shared" ref="M364:R364" si="92">M362/M307</f>
        <v>#DIV/0!</v>
      </c>
      <c r="N364" s="329" t="e">
        <f t="shared" si="92"/>
        <v>#DIV/0!</v>
      </c>
      <c r="O364" s="329" t="e">
        <f t="shared" si="92"/>
        <v>#DIV/0!</v>
      </c>
      <c r="P364" s="330" t="e">
        <f t="shared" si="92"/>
        <v>#DIV/0!</v>
      </c>
      <c r="Q364" s="330" t="e">
        <f t="shared" si="92"/>
        <v>#DIV/0!</v>
      </c>
      <c r="R364" s="324" t="e">
        <f t="shared" si="92"/>
        <v>#DIV/0!</v>
      </c>
      <c r="S364" s="65"/>
      <c r="T364" s="5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</row>
    <row r="365" spans="1:32" ht="5.25" hidden="1" customHeight="1" outlineLevel="1" thickBot="1" x14ac:dyDescent="0.25">
      <c r="A365" s="34"/>
      <c r="C365" s="66"/>
      <c r="D365" s="67"/>
      <c r="E365" s="256"/>
      <c r="F365" s="236"/>
      <c r="G365" s="236"/>
      <c r="H365" s="236"/>
      <c r="I365" s="236"/>
      <c r="J365" s="236"/>
      <c r="K365" s="287"/>
      <c r="L365" s="287"/>
      <c r="M365" s="297"/>
      <c r="N365" s="297"/>
      <c r="O365" s="297"/>
      <c r="P365" s="297"/>
      <c r="Q365" s="297"/>
      <c r="R365" s="325"/>
      <c r="S365" s="65"/>
      <c r="T365" s="5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</row>
    <row r="366" spans="1:32" ht="13.5" hidden="1" outlineLevel="1" thickBot="1" x14ac:dyDescent="0.25">
      <c r="A366" s="34"/>
      <c r="C366" s="66"/>
      <c r="D366" s="249"/>
      <c r="E366" s="228"/>
      <c r="F366" s="249"/>
      <c r="G366" s="249"/>
      <c r="H366" s="249"/>
      <c r="I366" s="249"/>
      <c r="J366" s="249"/>
      <c r="K366" s="276"/>
      <c r="L366" s="276"/>
      <c r="M366" s="296"/>
      <c r="N366" s="296"/>
      <c r="O366" s="296"/>
      <c r="P366" s="296"/>
      <c r="Q366" s="296"/>
      <c r="R366" s="296"/>
      <c r="S366" s="65"/>
      <c r="T366" s="5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</row>
    <row r="367" spans="1:32" ht="15" hidden="1" outlineLevel="1" x14ac:dyDescent="0.2">
      <c r="A367" s="34"/>
      <c r="C367" s="66"/>
      <c r="D367" s="267" t="s">
        <v>85</v>
      </c>
      <c r="E367" s="239"/>
      <c r="F367" s="239"/>
      <c r="G367" s="239"/>
      <c r="H367" s="239"/>
      <c r="I367" s="239"/>
      <c r="J367" s="239"/>
      <c r="K367" s="268"/>
      <c r="L367" s="268"/>
      <c r="M367" s="241" t="str">
        <f t="shared" ref="M367:R367" si="93">M349</f>
        <v>Dec 31, 2013</v>
      </c>
      <c r="N367" s="241" t="str">
        <f t="shared" si="93"/>
        <v>Dec 31, 2014</v>
      </c>
      <c r="O367" s="241" t="str">
        <f t="shared" si="93"/>
        <v>Dec 31, 2015</v>
      </c>
      <c r="P367" s="241" t="str">
        <f t="shared" si="93"/>
        <v>Dec 31, 2016</v>
      </c>
      <c r="Q367" s="241" t="str">
        <f t="shared" si="93"/>
        <v>Dec 31, 2017</v>
      </c>
      <c r="R367" s="242" t="str">
        <f t="shared" si="93"/>
        <v>Dec 31, 2018</v>
      </c>
      <c r="S367" s="65"/>
      <c r="T367" s="5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</row>
    <row r="368" spans="1:32" ht="5.25" hidden="1" customHeight="1" outlineLevel="1" x14ac:dyDescent="0.2">
      <c r="A368" s="34"/>
      <c r="C368" s="66"/>
      <c r="D368" s="66"/>
      <c r="E368" s="249"/>
      <c r="F368" s="249"/>
      <c r="G368" s="249"/>
      <c r="H368" s="249"/>
      <c r="I368" s="249"/>
      <c r="J368" s="249"/>
      <c r="K368" s="249"/>
      <c r="L368" s="249"/>
      <c r="M368" s="249"/>
      <c r="N368" s="249"/>
      <c r="O368" s="249"/>
      <c r="P368" s="249"/>
      <c r="Q368" s="249"/>
      <c r="R368" s="65"/>
      <c r="S368" s="65"/>
      <c r="T368" s="5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</row>
    <row r="369" spans="1:32" ht="13.5" hidden="1" outlineLevel="2" thickBot="1" x14ac:dyDescent="0.25">
      <c r="A369" s="34"/>
      <c r="C369" s="66"/>
      <c r="D369" s="66"/>
      <c r="E369" s="364" t="str">
        <f t="shared" ref="E369:E379" si="94">E351</f>
        <v>DAF Category 1</v>
      </c>
      <c r="F369" s="249"/>
      <c r="G369" s="249"/>
      <c r="H369" s="249"/>
      <c r="I369" s="249"/>
      <c r="J369" s="249"/>
      <c r="K369" s="249"/>
      <c r="L369" s="249"/>
      <c r="M369" s="326" t="s">
        <v>35</v>
      </c>
      <c r="N369" s="282">
        <f>IF($H$27=$G$482,0,N41)</f>
        <v>0</v>
      </c>
      <c r="O369" s="282">
        <f>IF($H$27=$G$482,0,O41)</f>
        <v>0</v>
      </c>
      <c r="P369" s="283">
        <f>IF($H$27=$G$482,0,P41)</f>
        <v>0</v>
      </c>
      <c r="Q369" s="283">
        <f>IF($H$27=$G$482,0,Q41)</f>
        <v>0</v>
      </c>
      <c r="R369" s="284">
        <f>IF($H$27=$G$482,0,R41)</f>
        <v>0</v>
      </c>
      <c r="S369" s="65"/>
      <c r="T369" s="5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</row>
    <row r="370" spans="1:32" ht="13.5" hidden="1" outlineLevel="2" thickBot="1" x14ac:dyDescent="0.25">
      <c r="A370" s="34"/>
      <c r="C370" s="66"/>
      <c r="D370" s="66"/>
      <c r="E370" s="364" t="str">
        <f t="shared" si="94"/>
        <v>DAF Category 2</v>
      </c>
      <c r="F370" s="249"/>
      <c r="G370" s="249"/>
      <c r="H370" s="249"/>
      <c r="I370" s="249"/>
      <c r="J370" s="249"/>
      <c r="K370" s="249"/>
      <c r="L370" s="249"/>
      <c r="M370" s="326" t="s">
        <v>35</v>
      </c>
      <c r="N370" s="282">
        <f>IF($H$27=$G$482,0,N57)</f>
        <v>0</v>
      </c>
      <c r="O370" s="282">
        <f>IF($H$27=$G$482,0,O57)</f>
        <v>0</v>
      </c>
      <c r="P370" s="283">
        <f>IF($H$27=$G$482,0,P57)</f>
        <v>0</v>
      </c>
      <c r="Q370" s="283">
        <f>IF($H$27=$G$482,0,Q57)</f>
        <v>0</v>
      </c>
      <c r="R370" s="284">
        <f>IF($H$27=$G$482,0,R57)</f>
        <v>0</v>
      </c>
      <c r="S370" s="65"/>
      <c r="T370" s="5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</row>
    <row r="371" spans="1:32" ht="13.5" hidden="1" outlineLevel="2" thickBot="1" x14ac:dyDescent="0.25">
      <c r="A371" s="34"/>
      <c r="C371" s="66"/>
      <c r="D371" s="66"/>
      <c r="E371" s="364" t="str">
        <f t="shared" si="94"/>
        <v>DAF Category 3</v>
      </c>
      <c r="F371" s="249"/>
      <c r="G371" s="249"/>
      <c r="H371" s="249"/>
      <c r="I371" s="249"/>
      <c r="J371" s="249"/>
      <c r="K371" s="249"/>
      <c r="L371" s="249"/>
      <c r="M371" s="326" t="s">
        <v>35</v>
      </c>
      <c r="N371" s="282">
        <f>IF($H$27=$G$482,0,N73)</f>
        <v>0</v>
      </c>
      <c r="O371" s="282">
        <f>IF($H$27=$G$482,0,O73)</f>
        <v>0</v>
      </c>
      <c r="P371" s="283">
        <f>IF($H$27=$G$482,0,P73)</f>
        <v>0</v>
      </c>
      <c r="Q371" s="283">
        <f>IF($H$27=$G$482,0,Q73)</f>
        <v>0</v>
      </c>
      <c r="R371" s="284">
        <f>IF($H$27=$G$482,0,R73)</f>
        <v>0</v>
      </c>
      <c r="S371" s="65"/>
      <c r="T371" s="5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</row>
    <row r="372" spans="1:32" ht="13.5" hidden="1" outlineLevel="2" thickBot="1" x14ac:dyDescent="0.25">
      <c r="A372" s="34"/>
      <c r="C372" s="66"/>
      <c r="D372" s="66"/>
      <c r="E372" s="281" t="str">
        <f t="shared" si="94"/>
        <v>Total Donor Advised Funds</v>
      </c>
      <c r="F372" s="249"/>
      <c r="G372" s="249"/>
      <c r="H372" s="249"/>
      <c r="I372" s="249"/>
      <c r="J372" s="249"/>
      <c r="K372" s="276"/>
      <c r="L372" s="276"/>
      <c r="M372" s="326" t="s">
        <v>35</v>
      </c>
      <c r="N372" s="282">
        <f>SUM(N369:N371)</f>
        <v>0</v>
      </c>
      <c r="O372" s="282">
        <f>SUM(O369:O371)</f>
        <v>0</v>
      </c>
      <c r="P372" s="282">
        <f>SUM(P369:P371)</f>
        <v>0</v>
      </c>
      <c r="Q372" s="282">
        <f>SUM(Q369:Q371)</f>
        <v>0</v>
      </c>
      <c r="R372" s="284">
        <f>SUM(R369:R371)</f>
        <v>0</v>
      </c>
      <c r="S372" s="65"/>
      <c r="T372" s="5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</row>
    <row r="373" spans="1:32" ht="13.5" hidden="1" outlineLevel="2" thickBot="1" x14ac:dyDescent="0.25">
      <c r="A373" s="34"/>
      <c r="C373" s="66"/>
      <c r="D373" s="66"/>
      <c r="E373" s="281" t="str">
        <f t="shared" si="94"/>
        <v>Scholarship</v>
      </c>
      <c r="F373" s="249"/>
      <c r="G373" s="249"/>
      <c r="H373" s="249"/>
      <c r="I373" s="249"/>
      <c r="J373" s="249"/>
      <c r="K373" s="276"/>
      <c r="L373" s="276"/>
      <c r="M373" s="326" t="s">
        <v>35</v>
      </c>
      <c r="N373" s="282">
        <f>IF($H$27=$G$482,0,N89)</f>
        <v>0</v>
      </c>
      <c r="O373" s="282">
        <f>IF($H$27=$G$482,0,O89)</f>
        <v>0</v>
      </c>
      <c r="P373" s="283">
        <f>IF($H$27=$G$482,0,P89)</f>
        <v>0</v>
      </c>
      <c r="Q373" s="283">
        <f>IF($H$27=$G$482,0,Q89)</f>
        <v>0</v>
      </c>
      <c r="R373" s="284">
        <f>IF($H$27=$G$482,0,R89)</f>
        <v>0</v>
      </c>
      <c r="S373" s="65"/>
      <c r="T373" s="5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</row>
    <row r="374" spans="1:32" ht="13.5" hidden="1" outlineLevel="2" thickBot="1" x14ac:dyDescent="0.25">
      <c r="A374" s="34"/>
      <c r="C374" s="66"/>
      <c r="D374" s="66"/>
      <c r="E374" s="281" t="str">
        <f t="shared" si="94"/>
        <v>Unrestricted / FOI / Community Leadership</v>
      </c>
      <c r="F374" s="249"/>
      <c r="G374" s="249"/>
      <c r="H374" s="249"/>
      <c r="I374" s="249"/>
      <c r="J374" s="249"/>
      <c r="K374" s="276"/>
      <c r="L374" s="276"/>
      <c r="M374" s="326" t="s">
        <v>35</v>
      </c>
      <c r="N374" s="282">
        <f>IF($H$27=$G$482,0,N105)</f>
        <v>0</v>
      </c>
      <c r="O374" s="282">
        <f>IF($H$27=$G$482,0,O105)</f>
        <v>0</v>
      </c>
      <c r="P374" s="283">
        <f>IF($H$27=$G$482,0,P105)</f>
        <v>0</v>
      </c>
      <c r="Q374" s="283">
        <f>IF($H$27=$G$482,0,Q105)</f>
        <v>0</v>
      </c>
      <c r="R374" s="284">
        <f>IF($H$27=$G$482,0,R105)</f>
        <v>0</v>
      </c>
      <c r="S374" s="65"/>
      <c r="T374" s="5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</row>
    <row r="375" spans="1:32" ht="13.5" hidden="1" outlineLevel="2" thickBot="1" x14ac:dyDescent="0.25">
      <c r="A375" s="34"/>
      <c r="C375" s="66"/>
      <c r="D375" s="66"/>
      <c r="E375" s="281" t="str">
        <f t="shared" si="94"/>
        <v>Designated / Agency</v>
      </c>
      <c r="F375" s="249"/>
      <c r="G375" s="249"/>
      <c r="H375" s="249"/>
      <c r="I375" s="249"/>
      <c r="J375" s="249"/>
      <c r="K375" s="276"/>
      <c r="L375" s="276"/>
      <c r="M375" s="326" t="s">
        <v>35</v>
      </c>
      <c r="N375" s="282">
        <f>IF($H$27=$G$482,0,N121)</f>
        <v>0</v>
      </c>
      <c r="O375" s="282">
        <f>IF($H$27=$G$482,0,O121)</f>
        <v>0</v>
      </c>
      <c r="P375" s="283">
        <f>IF($H$27=$G$482,0,P121)</f>
        <v>0</v>
      </c>
      <c r="Q375" s="283">
        <f>IF($H$27=$G$482,0,Q121)</f>
        <v>0</v>
      </c>
      <c r="R375" s="284">
        <f>IF($H$27=$G$482,0,R121)</f>
        <v>0</v>
      </c>
      <c r="S375" s="65"/>
      <c r="T375" s="5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</row>
    <row r="376" spans="1:32" ht="13.5" hidden="1" outlineLevel="2" thickBot="1" x14ac:dyDescent="0.25">
      <c r="A376" s="34"/>
      <c r="C376" s="66"/>
      <c r="D376" s="66"/>
      <c r="E376" s="281" t="str">
        <f t="shared" si="94"/>
        <v>Supporting Organization</v>
      </c>
      <c r="F376" s="249"/>
      <c r="G376" s="249"/>
      <c r="H376" s="249"/>
      <c r="I376" s="249"/>
      <c r="J376" s="249"/>
      <c r="K376" s="276"/>
      <c r="L376" s="276"/>
      <c r="M376" s="326" t="s">
        <v>35</v>
      </c>
      <c r="N376" s="282">
        <f>IF($H$27=$G$482,0,N137)</f>
        <v>0</v>
      </c>
      <c r="O376" s="282">
        <f>IF($H$27=$G$482,0,O137)</f>
        <v>0</v>
      </c>
      <c r="P376" s="283">
        <f>IF($H$27=$G$482,0,P137)</f>
        <v>0</v>
      </c>
      <c r="Q376" s="283">
        <f>IF($H$27=$G$482,0,Q137)</f>
        <v>0</v>
      </c>
      <c r="R376" s="284">
        <f>IF($H$27=$G$482,0,R137)</f>
        <v>0</v>
      </c>
      <c r="S376" s="65"/>
      <c r="T376" s="5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</row>
    <row r="377" spans="1:32" ht="13.5" hidden="1" outlineLevel="2" thickBot="1" x14ac:dyDescent="0.25">
      <c r="A377" s="34"/>
      <c r="C377" s="66"/>
      <c r="D377" s="66"/>
      <c r="E377" s="281" t="str">
        <f t="shared" si="94"/>
        <v>Other Fund Type 1</v>
      </c>
      <c r="F377" s="249"/>
      <c r="G377" s="249"/>
      <c r="H377" s="249"/>
      <c r="I377" s="249"/>
      <c r="J377" s="249"/>
      <c r="K377" s="276"/>
      <c r="L377" s="276"/>
      <c r="M377" s="326" t="s">
        <v>35</v>
      </c>
      <c r="N377" s="282">
        <f>IF($H$27=$G$482,0,N153)</f>
        <v>0</v>
      </c>
      <c r="O377" s="282">
        <f>IF($H$27=$G$482,0,O153)</f>
        <v>0</v>
      </c>
      <c r="P377" s="283">
        <f>IF($H$27=$G$482,0,P153)</f>
        <v>0</v>
      </c>
      <c r="Q377" s="283">
        <f>IF($H$27=$G$482,0,Q153)</f>
        <v>0</v>
      </c>
      <c r="R377" s="284">
        <f>IF($H$27=$G$482,0,R153)</f>
        <v>0</v>
      </c>
      <c r="S377" s="65"/>
      <c r="T377" s="5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</row>
    <row r="378" spans="1:32" ht="13.5" hidden="1" outlineLevel="2" thickBot="1" x14ac:dyDescent="0.25">
      <c r="A378" s="34"/>
      <c r="C378" s="66"/>
      <c r="D378" s="66"/>
      <c r="E378" s="281" t="str">
        <f t="shared" si="94"/>
        <v>Other Fund Type 2</v>
      </c>
      <c r="F378" s="249"/>
      <c r="G378" s="249"/>
      <c r="H378" s="249"/>
      <c r="I378" s="249"/>
      <c r="J378" s="249"/>
      <c r="K378" s="276"/>
      <c r="L378" s="276"/>
      <c r="M378" s="326" t="s">
        <v>35</v>
      </c>
      <c r="N378" s="282">
        <f>IF($H$27=$G$482,0,N169)</f>
        <v>0</v>
      </c>
      <c r="O378" s="282">
        <f>IF($H$27=$G$482,0,O169)</f>
        <v>0</v>
      </c>
      <c r="P378" s="283">
        <f>IF($H$27=$G$482,0,P169)</f>
        <v>0</v>
      </c>
      <c r="Q378" s="283">
        <f>IF($H$27=$G$482,0,Q169)</f>
        <v>0</v>
      </c>
      <c r="R378" s="284">
        <f>IF($H$27=$G$482,0,R169)</f>
        <v>0</v>
      </c>
      <c r="S378" s="65"/>
      <c r="T378" s="5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</row>
    <row r="379" spans="1:32" ht="13.5" hidden="1" outlineLevel="2" thickBot="1" x14ac:dyDescent="0.25">
      <c r="A379" s="34"/>
      <c r="C379" s="66"/>
      <c r="D379" s="66"/>
      <c r="E379" s="281" t="str">
        <f t="shared" si="94"/>
        <v>Other Fund Type 3</v>
      </c>
      <c r="F379" s="249"/>
      <c r="G379" s="249"/>
      <c r="H379" s="249"/>
      <c r="I379" s="249"/>
      <c r="J379" s="249"/>
      <c r="K379" s="276"/>
      <c r="L379" s="276"/>
      <c r="M379" s="326" t="s">
        <v>35</v>
      </c>
      <c r="N379" s="282">
        <f>IF($H$27=$G$482,0,N185)</f>
        <v>0</v>
      </c>
      <c r="O379" s="282">
        <f>IF($H$27=$G$482,0,O185)</f>
        <v>0</v>
      </c>
      <c r="P379" s="283">
        <f>IF($H$27=$G$482,0,P185)</f>
        <v>0</v>
      </c>
      <c r="Q379" s="283">
        <f>IF($H$27=$G$482,0,Q185)</f>
        <v>0</v>
      </c>
      <c r="R379" s="284">
        <f>IF($H$27=$G$482,0,R185)</f>
        <v>0</v>
      </c>
      <c r="S379" s="65"/>
      <c r="T379" s="5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</row>
    <row r="380" spans="1:32" ht="13.5" hidden="1" outlineLevel="1" thickBot="1" x14ac:dyDescent="0.25">
      <c r="A380" s="34"/>
      <c r="C380" s="66"/>
      <c r="D380" s="66"/>
      <c r="E380" s="85" t="s">
        <v>79</v>
      </c>
      <c r="F380" s="249"/>
      <c r="G380" s="249"/>
      <c r="H380" s="249"/>
      <c r="I380" s="249"/>
      <c r="J380" s="249"/>
      <c r="K380" s="276"/>
      <c r="L380" s="276"/>
      <c r="M380" s="327">
        <f>Step1_Historical!M66</f>
        <v>0</v>
      </c>
      <c r="N380" s="318">
        <f>SUM(N372:N379)</f>
        <v>0</v>
      </c>
      <c r="O380" s="318">
        <f>SUM(O372:O379)</f>
        <v>0</v>
      </c>
      <c r="P380" s="318">
        <f>SUM(P372:P379)</f>
        <v>0</v>
      </c>
      <c r="Q380" s="318">
        <f>SUM(Q372:Q379)</f>
        <v>0</v>
      </c>
      <c r="R380" s="320">
        <f>SUM(R372:R379)</f>
        <v>0</v>
      </c>
      <c r="S380" s="65"/>
      <c r="T380" s="5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</row>
    <row r="381" spans="1:32" ht="13.5" hidden="1" outlineLevel="1" thickBot="1" x14ac:dyDescent="0.25">
      <c r="A381" s="34"/>
      <c r="C381" s="66"/>
      <c r="D381" s="66"/>
      <c r="E381" s="235" t="s">
        <v>71</v>
      </c>
      <c r="F381" s="249"/>
      <c r="G381" s="249"/>
      <c r="H381" s="249"/>
      <c r="I381" s="249"/>
      <c r="J381" s="249"/>
      <c r="K381" s="276"/>
      <c r="L381" s="276"/>
      <c r="M381" s="321" t="s">
        <v>35</v>
      </c>
      <c r="N381" s="323" t="e">
        <f>(N380-M380)/M380</f>
        <v>#DIV/0!</v>
      </c>
      <c r="O381" s="323" t="e">
        <f>(O380-N380)/N380</f>
        <v>#DIV/0!</v>
      </c>
      <c r="P381" s="323" t="e">
        <f>(P380-O380)/O380</f>
        <v>#DIV/0!</v>
      </c>
      <c r="Q381" s="323" t="e">
        <f>(Q380-P380)/P380</f>
        <v>#DIV/0!</v>
      </c>
      <c r="R381" s="324" t="e">
        <f>(R380-Q380)/Q380</f>
        <v>#DIV/0!</v>
      </c>
      <c r="S381" s="65"/>
      <c r="T381" s="5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</row>
    <row r="382" spans="1:32" hidden="1" outlineLevel="1" x14ac:dyDescent="0.2">
      <c r="A382" s="34"/>
      <c r="C382" s="66"/>
      <c r="D382" s="66"/>
      <c r="E382" s="235" t="s">
        <v>73</v>
      </c>
      <c r="F382" s="249"/>
      <c r="G382" s="249"/>
      <c r="H382" s="249"/>
      <c r="I382" s="249"/>
      <c r="J382" s="249"/>
      <c r="K382" s="276"/>
      <c r="L382" s="276"/>
      <c r="M382" s="328" t="e">
        <f t="shared" ref="M382:R382" si="95">M380/M307</f>
        <v>#DIV/0!</v>
      </c>
      <c r="N382" s="329" t="e">
        <f t="shared" si="95"/>
        <v>#DIV/0!</v>
      </c>
      <c r="O382" s="329" t="e">
        <f t="shared" si="95"/>
        <v>#DIV/0!</v>
      </c>
      <c r="P382" s="330" t="e">
        <f t="shared" si="95"/>
        <v>#DIV/0!</v>
      </c>
      <c r="Q382" s="330" t="e">
        <f t="shared" si="95"/>
        <v>#DIV/0!</v>
      </c>
      <c r="R382" s="324" t="e">
        <f t="shared" si="95"/>
        <v>#DIV/0!</v>
      </c>
      <c r="S382" s="65"/>
      <c r="T382" s="5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</row>
    <row r="383" spans="1:32" ht="5.25" hidden="1" customHeight="1" outlineLevel="1" thickBot="1" x14ac:dyDescent="0.25">
      <c r="A383" s="34"/>
      <c r="C383" s="66"/>
      <c r="D383" s="67"/>
      <c r="E383" s="256"/>
      <c r="F383" s="236"/>
      <c r="G383" s="236"/>
      <c r="H383" s="236"/>
      <c r="I383" s="236"/>
      <c r="J383" s="236"/>
      <c r="K383" s="287"/>
      <c r="L383" s="287"/>
      <c r="M383" s="297"/>
      <c r="N383" s="297"/>
      <c r="O383" s="297"/>
      <c r="P383" s="297"/>
      <c r="Q383" s="297"/>
      <c r="R383" s="325"/>
      <c r="S383" s="65"/>
      <c r="T383" s="5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</row>
    <row r="384" spans="1:32" ht="13.5" hidden="1" outlineLevel="1" thickBot="1" x14ac:dyDescent="0.25">
      <c r="A384" s="34"/>
      <c r="C384" s="66"/>
      <c r="D384" s="249"/>
      <c r="E384" s="228"/>
      <c r="F384" s="249"/>
      <c r="G384" s="249"/>
      <c r="H384" s="249"/>
      <c r="I384" s="249"/>
      <c r="J384" s="249"/>
      <c r="K384" s="276"/>
      <c r="L384" s="276"/>
      <c r="M384" s="296"/>
      <c r="N384" s="296"/>
      <c r="O384" s="296"/>
      <c r="P384" s="296"/>
      <c r="Q384" s="296"/>
      <c r="R384" s="296"/>
      <c r="S384" s="65"/>
      <c r="T384" s="5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</row>
    <row r="385" spans="1:32" ht="15" hidden="1" outlineLevel="1" x14ac:dyDescent="0.2">
      <c r="A385" s="34"/>
      <c r="C385" s="66"/>
      <c r="D385" s="267" t="s">
        <v>51</v>
      </c>
      <c r="E385" s="239"/>
      <c r="F385" s="239"/>
      <c r="G385" s="239"/>
      <c r="H385" s="239"/>
      <c r="I385" s="239"/>
      <c r="J385" s="239"/>
      <c r="K385" s="268"/>
      <c r="L385" s="268"/>
      <c r="M385" s="241" t="str">
        <f t="shared" ref="M385:R385" si="96">M367</f>
        <v>Dec 31, 2013</v>
      </c>
      <c r="N385" s="241" t="str">
        <f t="shared" si="96"/>
        <v>Dec 31, 2014</v>
      </c>
      <c r="O385" s="241" t="str">
        <f t="shared" si="96"/>
        <v>Dec 31, 2015</v>
      </c>
      <c r="P385" s="241" t="str">
        <f t="shared" si="96"/>
        <v>Dec 31, 2016</v>
      </c>
      <c r="Q385" s="241" t="str">
        <f t="shared" si="96"/>
        <v>Dec 31, 2017</v>
      </c>
      <c r="R385" s="242" t="str">
        <f t="shared" si="96"/>
        <v>Dec 31, 2018</v>
      </c>
      <c r="S385" s="65"/>
      <c r="T385" s="5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</row>
    <row r="386" spans="1:32" ht="5.25" hidden="1" customHeight="1" outlineLevel="1" x14ac:dyDescent="0.2">
      <c r="A386" s="34"/>
      <c r="C386" s="66"/>
      <c r="D386" s="66"/>
      <c r="E386" s="249"/>
      <c r="F386" s="249"/>
      <c r="G386" s="249"/>
      <c r="H386" s="249"/>
      <c r="I386" s="249"/>
      <c r="J386" s="249"/>
      <c r="K386" s="249"/>
      <c r="L386" s="249"/>
      <c r="M386" s="249"/>
      <c r="N386" s="249"/>
      <c r="O386" s="249"/>
      <c r="P386" s="249"/>
      <c r="Q386" s="249"/>
      <c r="R386" s="65"/>
      <c r="S386" s="65"/>
      <c r="T386" s="5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</row>
    <row r="387" spans="1:32" ht="13.5" hidden="1" outlineLevel="2" thickBot="1" x14ac:dyDescent="0.25">
      <c r="A387" s="34"/>
      <c r="C387" s="66"/>
      <c r="D387" s="66"/>
      <c r="E387" s="364" t="str">
        <f t="shared" ref="E387:E397" si="97">E369</f>
        <v>DAF Category 1</v>
      </c>
      <c r="F387" s="249"/>
      <c r="G387" s="249"/>
      <c r="H387" s="249"/>
      <c r="I387" s="249"/>
      <c r="J387" s="249"/>
      <c r="K387" s="249"/>
      <c r="L387" s="249"/>
      <c r="M387" s="326" t="s">
        <v>35</v>
      </c>
      <c r="N387" s="331">
        <f>IF($H$28=$G$479,0,(N$28*$K$28*N36))</f>
        <v>0</v>
      </c>
      <c r="O387" s="331">
        <f>IF($H$28=$G$479,0,(O$28*$K$28*O36))</f>
        <v>0</v>
      </c>
      <c r="P387" s="332">
        <f>IF($H$28=$G$479,0,(P$28*$K$28*P36))</f>
        <v>0</v>
      </c>
      <c r="Q387" s="332">
        <f>IF($H$28=$G$479,0,(Q$28*$K$28*Q36))</f>
        <v>0</v>
      </c>
      <c r="R387" s="333">
        <f>IF($H$28=$G$479,0,(R$28*$K$28*R36))</f>
        <v>0</v>
      </c>
      <c r="S387" s="65"/>
      <c r="T387" s="5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</row>
    <row r="388" spans="1:32" ht="13.5" hidden="1" outlineLevel="2" thickBot="1" x14ac:dyDescent="0.25">
      <c r="A388" s="34"/>
      <c r="C388" s="66"/>
      <c r="D388" s="66"/>
      <c r="E388" s="364" t="str">
        <f t="shared" si="97"/>
        <v>DAF Category 2</v>
      </c>
      <c r="F388" s="249"/>
      <c r="G388" s="249"/>
      <c r="H388" s="249"/>
      <c r="I388" s="249"/>
      <c r="J388" s="249"/>
      <c r="K388" s="249"/>
      <c r="L388" s="249"/>
      <c r="M388" s="326" t="s">
        <v>35</v>
      </c>
      <c r="N388" s="331">
        <f>IF($H$28=$G$479,0,(N$28*$K$28*N52))</f>
        <v>0</v>
      </c>
      <c r="O388" s="331">
        <f>IF($H$28=$G$479,0,(O$28*$K$28*O52))</f>
        <v>0</v>
      </c>
      <c r="P388" s="332">
        <f>IF($H$28=$G$479,0,(P$28*$K$28*P52))</f>
        <v>0</v>
      </c>
      <c r="Q388" s="332">
        <f>IF($H$28=$G$479,0,(Q$28*$K$28*Q52))</f>
        <v>0</v>
      </c>
      <c r="R388" s="333">
        <f>IF($H$28=$G$479,0,(R$28*$K$28*R52))</f>
        <v>0</v>
      </c>
      <c r="S388" s="65"/>
      <c r="T388" s="5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</row>
    <row r="389" spans="1:32" ht="13.5" hidden="1" outlineLevel="2" thickBot="1" x14ac:dyDescent="0.25">
      <c r="A389" s="34"/>
      <c r="C389" s="66"/>
      <c r="D389" s="66"/>
      <c r="E389" s="364" t="str">
        <f t="shared" si="97"/>
        <v>DAF Category 3</v>
      </c>
      <c r="F389" s="249"/>
      <c r="G389" s="249"/>
      <c r="H389" s="249"/>
      <c r="I389" s="249"/>
      <c r="J389" s="249"/>
      <c r="K389" s="249"/>
      <c r="L389" s="249"/>
      <c r="M389" s="326" t="s">
        <v>35</v>
      </c>
      <c r="N389" s="331">
        <f>IF($H$28=$G$479,0,(N$28*$K$28*N68))</f>
        <v>0</v>
      </c>
      <c r="O389" s="331">
        <f>IF($H$28=$G$479,0,(O$28*$K$28*O68))</f>
        <v>0</v>
      </c>
      <c r="P389" s="332">
        <f>IF($H$28=$G$479,0,(P$28*$K$28*P68))</f>
        <v>0</v>
      </c>
      <c r="Q389" s="332">
        <f>IF($H$28=$G$479,0,(Q$28*$K$28*Q68))</f>
        <v>0</v>
      </c>
      <c r="R389" s="333">
        <f>IF($H$28=$G$479,0,(R$28*$K$28*R68))</f>
        <v>0</v>
      </c>
      <c r="S389" s="65"/>
      <c r="T389" s="5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</row>
    <row r="390" spans="1:32" ht="13.5" hidden="1" outlineLevel="2" thickBot="1" x14ac:dyDescent="0.25">
      <c r="A390" s="34"/>
      <c r="C390" s="66"/>
      <c r="D390" s="66"/>
      <c r="E390" s="281" t="str">
        <f t="shared" si="97"/>
        <v>Total Donor Advised Funds</v>
      </c>
      <c r="F390" s="249"/>
      <c r="G390" s="249"/>
      <c r="H390" s="249"/>
      <c r="I390" s="249"/>
      <c r="J390" s="249"/>
      <c r="K390" s="276"/>
      <c r="L390" s="276"/>
      <c r="M390" s="326" t="s">
        <v>35</v>
      </c>
      <c r="N390" s="331">
        <f>SUM(N387:N389)</f>
        <v>0</v>
      </c>
      <c r="O390" s="331">
        <f>SUM(O387:O389)</f>
        <v>0</v>
      </c>
      <c r="P390" s="332">
        <f>SUM(P387:P389)</f>
        <v>0</v>
      </c>
      <c r="Q390" s="332">
        <f>SUM(Q387:Q389)</f>
        <v>0</v>
      </c>
      <c r="R390" s="333">
        <f>SUM(R387:R389)</f>
        <v>0</v>
      </c>
      <c r="S390" s="65"/>
      <c r="T390" s="5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</row>
    <row r="391" spans="1:32" ht="13.5" hidden="1" outlineLevel="2" thickBot="1" x14ac:dyDescent="0.25">
      <c r="A391" s="34"/>
      <c r="C391" s="66"/>
      <c r="D391" s="66"/>
      <c r="E391" s="281" t="str">
        <f t="shared" si="97"/>
        <v>Scholarship</v>
      </c>
      <c r="F391" s="249"/>
      <c r="G391" s="249"/>
      <c r="H391" s="249"/>
      <c r="I391" s="249"/>
      <c r="J391" s="249"/>
      <c r="K391" s="276"/>
      <c r="L391" s="276"/>
      <c r="M391" s="326" t="s">
        <v>35</v>
      </c>
      <c r="N391" s="331">
        <f>IF($H$28=$G$479,0,(N$28*$K$28*N84))</f>
        <v>0</v>
      </c>
      <c r="O391" s="331">
        <f>IF($H$28=$G$479,0,(O$28*$K$28*O84))</f>
        <v>0</v>
      </c>
      <c r="P391" s="332">
        <f>IF($H$28=$G$479,0,(P$28*$K$28*P84))</f>
        <v>0</v>
      </c>
      <c r="Q391" s="332">
        <f>IF($H$28=$G$479,0,(Q$28*$K$28*Q84))</f>
        <v>0</v>
      </c>
      <c r="R391" s="333">
        <f>IF($H$28=$G$479,0,(R$28*$K$28*R84))</f>
        <v>0</v>
      </c>
      <c r="S391" s="65"/>
      <c r="T391" s="5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</row>
    <row r="392" spans="1:32" ht="13.5" hidden="1" outlineLevel="2" thickBot="1" x14ac:dyDescent="0.25">
      <c r="A392" s="34"/>
      <c r="C392" s="66"/>
      <c r="D392" s="66"/>
      <c r="E392" s="281" t="str">
        <f t="shared" si="97"/>
        <v>Unrestricted / FOI / Community Leadership</v>
      </c>
      <c r="F392" s="249"/>
      <c r="G392" s="249"/>
      <c r="H392" s="249"/>
      <c r="I392" s="249"/>
      <c r="J392" s="249"/>
      <c r="K392" s="276"/>
      <c r="L392" s="276"/>
      <c r="M392" s="326" t="s">
        <v>35</v>
      </c>
      <c r="N392" s="331">
        <f>IF($H$28=$G$479,0,(N$28*$K$28*N100))</f>
        <v>0</v>
      </c>
      <c r="O392" s="331">
        <f>IF($H$28=$G$479,0,(O$28*$K$28*O100))</f>
        <v>0</v>
      </c>
      <c r="P392" s="332">
        <f>IF($H$28=$G$479,0,(P$28*$K$28*P100))</f>
        <v>0</v>
      </c>
      <c r="Q392" s="332">
        <f>IF($H$28=$G$479,0,(Q$28*$K$28*Q100))</f>
        <v>0</v>
      </c>
      <c r="R392" s="333">
        <f>IF($H$28=$G$479,0,(R$28*$K$28*R100))</f>
        <v>0</v>
      </c>
      <c r="S392" s="65"/>
      <c r="T392" s="5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</row>
    <row r="393" spans="1:32" ht="13.5" hidden="1" outlineLevel="2" thickBot="1" x14ac:dyDescent="0.25">
      <c r="A393" s="34"/>
      <c r="C393" s="66"/>
      <c r="D393" s="66"/>
      <c r="E393" s="281" t="str">
        <f t="shared" si="97"/>
        <v>Designated / Agency</v>
      </c>
      <c r="F393" s="249"/>
      <c r="G393" s="249"/>
      <c r="H393" s="249"/>
      <c r="I393" s="249"/>
      <c r="J393" s="249"/>
      <c r="K393" s="276"/>
      <c r="L393" s="276"/>
      <c r="M393" s="326" t="s">
        <v>35</v>
      </c>
      <c r="N393" s="331">
        <f>IF($H$28=$G$479,0,(N$28*$K$28*N116))</f>
        <v>0</v>
      </c>
      <c r="O393" s="331">
        <f>IF($H$28=$G$479,0,(O$28*$K$28*O116))</f>
        <v>0</v>
      </c>
      <c r="P393" s="332">
        <f>IF($H$28=$G$479,0,(P$28*$K$28*P116))</f>
        <v>0</v>
      </c>
      <c r="Q393" s="332">
        <f>IF($H$28=$G$479,0,(Q$28*$K$28*Q116))</f>
        <v>0</v>
      </c>
      <c r="R393" s="333">
        <f>IF($H$28=$G$479,0,(R$28*$K$28*R116))</f>
        <v>0</v>
      </c>
      <c r="S393" s="65"/>
      <c r="T393" s="5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</row>
    <row r="394" spans="1:32" ht="13.5" hidden="1" outlineLevel="2" thickBot="1" x14ac:dyDescent="0.25">
      <c r="A394" s="34"/>
      <c r="C394" s="66"/>
      <c r="D394" s="66"/>
      <c r="E394" s="281" t="str">
        <f t="shared" si="97"/>
        <v>Supporting Organization</v>
      </c>
      <c r="F394" s="249"/>
      <c r="G394" s="249"/>
      <c r="H394" s="249"/>
      <c r="I394" s="249"/>
      <c r="J394" s="249"/>
      <c r="K394" s="276"/>
      <c r="L394" s="276"/>
      <c r="M394" s="326" t="s">
        <v>35</v>
      </c>
      <c r="N394" s="331">
        <f>IF($H$28=$G$479,0,(N$28*$K$28*N132))</f>
        <v>0</v>
      </c>
      <c r="O394" s="331">
        <f>IF($H$28=$G$479,0,(O$28*$K$28*O132))</f>
        <v>0</v>
      </c>
      <c r="P394" s="332">
        <f>IF($H$28=$G$479,0,(P$28*$K$28*P132))</f>
        <v>0</v>
      </c>
      <c r="Q394" s="332">
        <f>IF($H$28=$G$479,0,(Q$28*$K$28*Q132))</f>
        <v>0</v>
      </c>
      <c r="R394" s="333">
        <f>IF($H$28=$G$479,0,(R$28*$K$28*R132))</f>
        <v>0</v>
      </c>
      <c r="S394" s="65"/>
      <c r="T394" s="5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</row>
    <row r="395" spans="1:32" ht="13.5" hidden="1" outlineLevel="2" thickBot="1" x14ac:dyDescent="0.25">
      <c r="A395" s="34"/>
      <c r="C395" s="66"/>
      <c r="D395" s="66"/>
      <c r="E395" s="281" t="str">
        <f t="shared" si="97"/>
        <v>Other Fund Type 1</v>
      </c>
      <c r="F395" s="249"/>
      <c r="G395" s="249"/>
      <c r="H395" s="249"/>
      <c r="I395" s="249"/>
      <c r="J395" s="249"/>
      <c r="K395" s="276"/>
      <c r="L395" s="276"/>
      <c r="M395" s="326" t="s">
        <v>35</v>
      </c>
      <c r="N395" s="331">
        <f>IF($H$28=$G$479,0,(N$28*$K$28*N148))</f>
        <v>0</v>
      </c>
      <c r="O395" s="331">
        <f>IF($H$28=$G$479,0,(O$28*$K$28*O148))</f>
        <v>0</v>
      </c>
      <c r="P395" s="332">
        <f>IF($H$28=$G$479,0,(P$28*$K$28*P148))</f>
        <v>0</v>
      </c>
      <c r="Q395" s="332">
        <f>IF($H$28=$G$479,0,(Q$28*$K$28*Q148))</f>
        <v>0</v>
      </c>
      <c r="R395" s="333">
        <f>IF($H$28=$G$479,0,(R$28*$K$28*R148))</f>
        <v>0</v>
      </c>
      <c r="S395" s="65"/>
      <c r="T395" s="5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</row>
    <row r="396" spans="1:32" ht="13.5" hidden="1" outlineLevel="2" thickBot="1" x14ac:dyDescent="0.25">
      <c r="A396" s="34"/>
      <c r="C396" s="66"/>
      <c r="D396" s="66"/>
      <c r="E396" s="281" t="str">
        <f t="shared" si="97"/>
        <v>Other Fund Type 2</v>
      </c>
      <c r="F396" s="249"/>
      <c r="G396" s="249"/>
      <c r="H396" s="249"/>
      <c r="I396" s="249"/>
      <c r="J396" s="249"/>
      <c r="K396" s="276"/>
      <c r="L396" s="276"/>
      <c r="M396" s="326" t="s">
        <v>35</v>
      </c>
      <c r="N396" s="331">
        <f>IF($H$28=$G$479,0,(N$28*$K$28*N164))</f>
        <v>0</v>
      </c>
      <c r="O396" s="331">
        <f>IF($H$28=$G$479,0,(O$28*$K$28*O164))</f>
        <v>0</v>
      </c>
      <c r="P396" s="332">
        <f>IF($H$28=$G$479,0,(P$28*$K$28*P164))</f>
        <v>0</v>
      </c>
      <c r="Q396" s="332">
        <f>IF($H$28=$G$479,0,(Q$28*$K$28*Q164))</f>
        <v>0</v>
      </c>
      <c r="R396" s="333">
        <f>IF($H$28=$G$479,0,(R$28*$K$28*R164))</f>
        <v>0</v>
      </c>
      <c r="S396" s="65"/>
      <c r="T396" s="5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</row>
    <row r="397" spans="1:32" ht="13.5" hidden="1" outlineLevel="2" thickBot="1" x14ac:dyDescent="0.25">
      <c r="A397" s="34"/>
      <c r="C397" s="66"/>
      <c r="D397" s="66"/>
      <c r="E397" s="281" t="str">
        <f t="shared" si="97"/>
        <v>Other Fund Type 3</v>
      </c>
      <c r="F397" s="249"/>
      <c r="G397" s="249"/>
      <c r="H397" s="249"/>
      <c r="I397" s="249"/>
      <c r="J397" s="249"/>
      <c r="K397" s="276"/>
      <c r="L397" s="276"/>
      <c r="M397" s="326" t="s">
        <v>35</v>
      </c>
      <c r="N397" s="331">
        <f>IF($H$28=$G$479,0,(N$28*$K$28*N180))</f>
        <v>0</v>
      </c>
      <c r="O397" s="331">
        <f>IF($H$28=$G$479,0,(O$28*$K$28*O180))</f>
        <v>0</v>
      </c>
      <c r="P397" s="332">
        <f>IF($H$28=$G$479,0,(P$28*$K$28*P180))</f>
        <v>0</v>
      </c>
      <c r="Q397" s="332">
        <f>IF($H$28=$G$479,0,(Q$28*$K$28*Q180))</f>
        <v>0</v>
      </c>
      <c r="R397" s="333">
        <f>IF($H$28=$G$479,0,(R$28*$K$28*R180))</f>
        <v>0</v>
      </c>
      <c r="S397" s="65"/>
      <c r="T397" s="5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</row>
    <row r="398" spans="1:32" ht="13.5" hidden="1" outlineLevel="1" thickBot="1" x14ac:dyDescent="0.25">
      <c r="A398" s="34"/>
      <c r="C398" s="66"/>
      <c r="D398" s="66"/>
      <c r="E398" s="85" t="s">
        <v>77</v>
      </c>
      <c r="F398" s="249"/>
      <c r="G398" s="249"/>
      <c r="H398" s="249"/>
      <c r="I398" s="249"/>
      <c r="J398" s="249"/>
      <c r="K398" s="276"/>
      <c r="L398" s="276"/>
      <c r="M398" s="327">
        <f>Step1_Historical!M67</f>
        <v>0</v>
      </c>
      <c r="N398" s="318">
        <f>SUM(N390:N397)</f>
        <v>0</v>
      </c>
      <c r="O398" s="318">
        <f>SUM(O390:O397)</f>
        <v>0</v>
      </c>
      <c r="P398" s="319">
        <f>SUM(P390:P397)</f>
        <v>0</v>
      </c>
      <c r="Q398" s="319">
        <f>SUM(Q390:Q397)</f>
        <v>0</v>
      </c>
      <c r="R398" s="320">
        <f>SUM(R390:R397)</f>
        <v>0</v>
      </c>
      <c r="S398" s="65"/>
      <c r="T398" s="5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</row>
    <row r="399" spans="1:32" ht="13.5" hidden="1" outlineLevel="1" thickBot="1" x14ac:dyDescent="0.25">
      <c r="A399" s="34"/>
      <c r="C399" s="66"/>
      <c r="D399" s="66"/>
      <c r="E399" s="235" t="s">
        <v>71</v>
      </c>
      <c r="F399" s="249"/>
      <c r="G399" s="249"/>
      <c r="H399" s="249"/>
      <c r="I399" s="249"/>
      <c r="J399" s="249"/>
      <c r="K399" s="276"/>
      <c r="L399" s="276"/>
      <c r="M399" s="321" t="s">
        <v>35</v>
      </c>
      <c r="N399" s="322" t="e">
        <f>(N398-M398)/M398</f>
        <v>#DIV/0!</v>
      </c>
      <c r="O399" s="322" t="e">
        <f>(O398-N398)/N398</f>
        <v>#DIV/0!</v>
      </c>
      <c r="P399" s="323" t="e">
        <f>(P398-O398)/O398</f>
        <v>#DIV/0!</v>
      </c>
      <c r="Q399" s="323" t="e">
        <f>(Q398-P398)/P398</f>
        <v>#DIV/0!</v>
      </c>
      <c r="R399" s="324" t="e">
        <f>(R398-Q398)/Q398</f>
        <v>#DIV/0!</v>
      </c>
      <c r="S399" s="65"/>
      <c r="T399" s="5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</row>
    <row r="400" spans="1:32" hidden="1" outlineLevel="1" x14ac:dyDescent="0.2">
      <c r="A400" s="34"/>
      <c r="C400" s="66"/>
      <c r="D400" s="66"/>
      <c r="E400" s="235" t="s">
        <v>73</v>
      </c>
      <c r="F400" s="249"/>
      <c r="G400" s="249"/>
      <c r="H400" s="249"/>
      <c r="I400" s="249"/>
      <c r="J400" s="249"/>
      <c r="K400" s="276"/>
      <c r="L400" s="276"/>
      <c r="M400" s="328" t="e">
        <f t="shared" ref="M400:R400" si="98">M398/M307</f>
        <v>#DIV/0!</v>
      </c>
      <c r="N400" s="329" t="e">
        <f t="shared" si="98"/>
        <v>#DIV/0!</v>
      </c>
      <c r="O400" s="329" t="e">
        <f t="shared" si="98"/>
        <v>#DIV/0!</v>
      </c>
      <c r="P400" s="330" t="e">
        <f t="shared" si="98"/>
        <v>#DIV/0!</v>
      </c>
      <c r="Q400" s="330" t="e">
        <f t="shared" si="98"/>
        <v>#DIV/0!</v>
      </c>
      <c r="R400" s="324" t="e">
        <f t="shared" si="98"/>
        <v>#DIV/0!</v>
      </c>
      <c r="S400" s="65"/>
      <c r="T400" s="5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</row>
    <row r="401" spans="1:32" ht="5.25" hidden="1" customHeight="1" outlineLevel="1" thickBot="1" x14ac:dyDescent="0.25">
      <c r="A401" s="34"/>
      <c r="C401" s="66"/>
      <c r="D401" s="67"/>
      <c r="E401" s="256"/>
      <c r="F401" s="236"/>
      <c r="G401" s="236"/>
      <c r="H401" s="236"/>
      <c r="I401" s="236"/>
      <c r="J401" s="236"/>
      <c r="K401" s="287"/>
      <c r="L401" s="287"/>
      <c r="M401" s="297"/>
      <c r="N401" s="297"/>
      <c r="O401" s="297"/>
      <c r="P401" s="297"/>
      <c r="Q401" s="297"/>
      <c r="R401" s="325"/>
      <c r="S401" s="65"/>
      <c r="T401" s="5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</row>
    <row r="402" spans="1:32" ht="13.5" hidden="1" outlineLevel="1" thickBot="1" x14ac:dyDescent="0.25">
      <c r="A402" s="34"/>
      <c r="C402" s="66"/>
      <c r="D402" s="249"/>
      <c r="E402" s="228"/>
      <c r="F402" s="249"/>
      <c r="G402" s="249"/>
      <c r="H402" s="249"/>
      <c r="I402" s="249"/>
      <c r="J402" s="249"/>
      <c r="K402" s="276"/>
      <c r="L402" s="276"/>
      <c r="M402" s="296"/>
      <c r="N402" s="296"/>
      <c r="O402" s="296"/>
      <c r="P402" s="296"/>
      <c r="Q402" s="296"/>
      <c r="R402" s="296"/>
      <c r="S402" s="65"/>
      <c r="T402" s="5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</row>
    <row r="403" spans="1:32" ht="15" hidden="1" outlineLevel="1" x14ac:dyDescent="0.2">
      <c r="A403" s="34"/>
      <c r="C403" s="66"/>
      <c r="D403" s="267" t="s">
        <v>101</v>
      </c>
      <c r="E403" s="239"/>
      <c r="F403" s="239"/>
      <c r="G403" s="239"/>
      <c r="H403" s="239"/>
      <c r="I403" s="239"/>
      <c r="J403" s="239"/>
      <c r="K403" s="268"/>
      <c r="L403" s="268"/>
      <c r="M403" s="241" t="str">
        <f t="shared" ref="M403:R403" si="99">M385</f>
        <v>Dec 31, 2013</v>
      </c>
      <c r="N403" s="241" t="str">
        <f t="shared" si="99"/>
        <v>Dec 31, 2014</v>
      </c>
      <c r="O403" s="241" t="str">
        <f t="shared" si="99"/>
        <v>Dec 31, 2015</v>
      </c>
      <c r="P403" s="241" t="str">
        <f t="shared" si="99"/>
        <v>Dec 31, 2016</v>
      </c>
      <c r="Q403" s="241" t="str">
        <f t="shared" si="99"/>
        <v>Dec 31, 2017</v>
      </c>
      <c r="R403" s="242" t="str">
        <f t="shared" si="99"/>
        <v>Dec 31, 2018</v>
      </c>
      <c r="S403" s="65"/>
      <c r="T403" s="5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</row>
    <row r="404" spans="1:32" ht="5.25" hidden="1" customHeight="1" outlineLevel="1" x14ac:dyDescent="0.2">
      <c r="A404" s="34"/>
      <c r="C404" s="66"/>
      <c r="D404" s="334"/>
      <c r="E404" s="249"/>
      <c r="F404" s="249"/>
      <c r="G404" s="249"/>
      <c r="H404" s="249"/>
      <c r="I404" s="249"/>
      <c r="J404" s="249"/>
      <c r="K404" s="335"/>
      <c r="L404" s="335"/>
      <c r="M404" s="336"/>
      <c r="N404" s="336"/>
      <c r="O404" s="336"/>
      <c r="P404" s="336"/>
      <c r="Q404" s="336"/>
      <c r="R404" s="337"/>
      <c r="S404" s="65"/>
      <c r="T404" s="5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</row>
    <row r="405" spans="1:32" hidden="1" outlineLevel="1" x14ac:dyDescent="0.2">
      <c r="A405" s="34"/>
      <c r="C405" s="66"/>
      <c r="D405" s="66"/>
      <c r="E405" s="281" t="str">
        <f>D349</f>
        <v>Administrative Fees</v>
      </c>
      <c r="F405" s="249"/>
      <c r="G405" s="249"/>
      <c r="H405" s="249"/>
      <c r="I405" s="249"/>
      <c r="J405" s="249"/>
      <c r="K405" s="249"/>
      <c r="L405" s="249"/>
      <c r="M405" s="285">
        <f t="shared" ref="M405:R405" si="100">M362</f>
        <v>0</v>
      </c>
      <c r="N405" s="285">
        <f t="shared" si="100"/>
        <v>0</v>
      </c>
      <c r="O405" s="285">
        <f t="shared" si="100"/>
        <v>0</v>
      </c>
      <c r="P405" s="285">
        <f t="shared" si="100"/>
        <v>0</v>
      </c>
      <c r="Q405" s="285">
        <f t="shared" si="100"/>
        <v>0</v>
      </c>
      <c r="R405" s="338">
        <f t="shared" si="100"/>
        <v>0</v>
      </c>
      <c r="S405" s="65"/>
      <c r="T405" s="5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</row>
    <row r="406" spans="1:32" hidden="1" outlineLevel="1" x14ac:dyDescent="0.2">
      <c r="A406" s="34"/>
      <c r="C406" s="66"/>
      <c r="D406" s="66"/>
      <c r="E406" s="281" t="str">
        <f>D367</f>
        <v>Investment Fee Retained Revenue</v>
      </c>
      <c r="F406" s="249"/>
      <c r="G406" s="249"/>
      <c r="H406" s="249"/>
      <c r="I406" s="249"/>
      <c r="J406" s="249"/>
      <c r="K406" s="276"/>
      <c r="L406" s="276"/>
      <c r="M406" s="285">
        <f t="shared" ref="M406:R406" si="101">M380</f>
        <v>0</v>
      </c>
      <c r="N406" s="285">
        <f t="shared" si="101"/>
        <v>0</v>
      </c>
      <c r="O406" s="285">
        <f t="shared" si="101"/>
        <v>0</v>
      </c>
      <c r="P406" s="285">
        <f t="shared" si="101"/>
        <v>0</v>
      </c>
      <c r="Q406" s="285">
        <f t="shared" si="101"/>
        <v>0</v>
      </c>
      <c r="R406" s="338">
        <f t="shared" si="101"/>
        <v>0</v>
      </c>
      <c r="S406" s="65"/>
      <c r="T406" s="5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</row>
    <row r="407" spans="1:32" hidden="1" outlineLevel="1" x14ac:dyDescent="0.2">
      <c r="A407" s="34"/>
      <c r="C407" s="66"/>
      <c r="D407" s="66"/>
      <c r="E407" s="281" t="str">
        <f>D385</f>
        <v>Retained Interest</v>
      </c>
      <c r="F407" s="249"/>
      <c r="G407" s="249"/>
      <c r="H407" s="249"/>
      <c r="I407" s="249"/>
      <c r="J407" s="249"/>
      <c r="K407" s="276"/>
      <c r="L407" s="276"/>
      <c r="M407" s="285">
        <f t="shared" ref="M407:R407" si="102">M398</f>
        <v>0</v>
      </c>
      <c r="N407" s="285">
        <f t="shared" si="102"/>
        <v>0</v>
      </c>
      <c r="O407" s="285">
        <f t="shared" si="102"/>
        <v>0</v>
      </c>
      <c r="P407" s="285">
        <f t="shared" si="102"/>
        <v>0</v>
      </c>
      <c r="Q407" s="285">
        <f t="shared" si="102"/>
        <v>0</v>
      </c>
      <c r="R407" s="338">
        <f t="shared" si="102"/>
        <v>0</v>
      </c>
      <c r="S407" s="65"/>
      <c r="T407" s="5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</row>
    <row r="408" spans="1:32" hidden="1" outlineLevel="1" x14ac:dyDescent="0.2">
      <c r="A408" s="34"/>
      <c r="C408" s="66"/>
      <c r="D408" s="66"/>
      <c r="E408" s="228" t="s">
        <v>80</v>
      </c>
      <c r="F408" s="249"/>
      <c r="G408" s="249"/>
      <c r="H408" s="249"/>
      <c r="I408" s="249"/>
      <c r="J408" s="249"/>
      <c r="K408" s="276"/>
      <c r="L408" s="276"/>
      <c r="M408" s="296">
        <f t="shared" ref="M408:R408" si="103">SUM(M405:M407)</f>
        <v>0</v>
      </c>
      <c r="N408" s="296">
        <f t="shared" si="103"/>
        <v>0</v>
      </c>
      <c r="O408" s="296">
        <f t="shared" si="103"/>
        <v>0</v>
      </c>
      <c r="P408" s="296">
        <f t="shared" si="103"/>
        <v>0</v>
      </c>
      <c r="Q408" s="296">
        <f t="shared" si="103"/>
        <v>0</v>
      </c>
      <c r="R408" s="339">
        <f t="shared" si="103"/>
        <v>0</v>
      </c>
      <c r="S408" s="65"/>
      <c r="T408" s="5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</row>
    <row r="409" spans="1:32" ht="13.5" hidden="1" outlineLevel="1" thickBot="1" x14ac:dyDescent="0.25">
      <c r="A409" s="34"/>
      <c r="C409" s="66"/>
      <c r="D409" s="66"/>
      <c r="E409" s="235" t="s">
        <v>71</v>
      </c>
      <c r="F409" s="249"/>
      <c r="G409" s="249"/>
      <c r="H409" s="249"/>
      <c r="I409" s="249"/>
      <c r="J409" s="249"/>
      <c r="K409" s="276"/>
      <c r="L409" s="276"/>
      <c r="M409" s="453" t="s">
        <v>35</v>
      </c>
      <c r="N409" s="454" t="e">
        <f>(N408-M408)/M408</f>
        <v>#DIV/0!</v>
      </c>
      <c r="O409" s="454" t="e">
        <f>(O408-N408)/N408</f>
        <v>#DIV/0!</v>
      </c>
      <c r="P409" s="455" t="e">
        <f>(P408-O408)/O408</f>
        <v>#DIV/0!</v>
      </c>
      <c r="Q409" s="455" t="e">
        <f>(Q408-P408)/P408</f>
        <v>#DIV/0!</v>
      </c>
      <c r="R409" s="456" t="e">
        <f>(R408-Q408)/Q408</f>
        <v>#DIV/0!</v>
      </c>
      <c r="S409" s="65"/>
      <c r="T409" s="5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</row>
    <row r="410" spans="1:32" ht="13.5" hidden="1" outlineLevel="1" thickBot="1" x14ac:dyDescent="0.25">
      <c r="A410" s="34"/>
      <c r="C410" s="66"/>
      <c r="D410" s="67"/>
      <c r="E410" s="340" t="s">
        <v>73</v>
      </c>
      <c r="F410" s="236"/>
      <c r="G410" s="236"/>
      <c r="H410" s="236"/>
      <c r="I410" s="236"/>
      <c r="J410" s="236"/>
      <c r="K410" s="287"/>
      <c r="L410" s="287"/>
      <c r="M410" s="341" t="e">
        <f t="shared" ref="M410:R410" si="104">M408/M307</f>
        <v>#DIV/0!</v>
      </c>
      <c r="N410" s="342" t="e">
        <f t="shared" si="104"/>
        <v>#DIV/0!</v>
      </c>
      <c r="O410" s="342" t="e">
        <f t="shared" si="104"/>
        <v>#DIV/0!</v>
      </c>
      <c r="P410" s="343" t="e">
        <f t="shared" si="104"/>
        <v>#DIV/0!</v>
      </c>
      <c r="Q410" s="343" t="e">
        <f t="shared" si="104"/>
        <v>#DIV/0!</v>
      </c>
      <c r="R410" s="344" t="e">
        <f t="shared" si="104"/>
        <v>#DIV/0!</v>
      </c>
      <c r="S410" s="65"/>
      <c r="T410" s="5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</row>
    <row r="411" spans="1:32" ht="13.5" hidden="1" outlineLevel="1" thickBot="1" x14ac:dyDescent="0.25">
      <c r="A411" s="34"/>
      <c r="C411" s="66"/>
      <c r="D411" s="249"/>
      <c r="E411" s="235"/>
      <c r="F411" s="249"/>
      <c r="G411" s="249"/>
      <c r="H411" s="249"/>
      <c r="I411" s="249"/>
      <c r="J411" s="249"/>
      <c r="K411" s="276"/>
      <c r="L411" s="276"/>
      <c r="M411" s="368"/>
      <c r="N411" s="368"/>
      <c r="O411" s="368"/>
      <c r="P411" s="368"/>
      <c r="Q411" s="368"/>
      <c r="R411" s="369"/>
      <c r="S411" s="65"/>
      <c r="T411" s="5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</row>
    <row r="412" spans="1:32" ht="15" hidden="1" outlineLevel="1" x14ac:dyDescent="0.2">
      <c r="A412" s="34"/>
      <c r="C412" s="66"/>
      <c r="D412" s="267" t="s">
        <v>165</v>
      </c>
      <c r="E412" s="239"/>
      <c r="F412" s="239"/>
      <c r="G412" s="239"/>
      <c r="H412" s="239"/>
      <c r="I412" s="239"/>
      <c r="J412" s="239"/>
      <c r="K412" s="268"/>
      <c r="L412" s="268"/>
      <c r="M412" s="241" t="str">
        <f t="shared" ref="M412:R412" si="105">M403</f>
        <v>Dec 31, 2013</v>
      </c>
      <c r="N412" s="241" t="str">
        <f t="shared" si="105"/>
        <v>Dec 31, 2014</v>
      </c>
      <c r="O412" s="241" t="str">
        <f t="shared" si="105"/>
        <v>Dec 31, 2015</v>
      </c>
      <c r="P412" s="241" t="str">
        <f t="shared" si="105"/>
        <v>Dec 31, 2016</v>
      </c>
      <c r="Q412" s="241" t="str">
        <f t="shared" si="105"/>
        <v>Dec 31, 2017</v>
      </c>
      <c r="R412" s="242" t="str">
        <f t="shared" si="105"/>
        <v>Dec 31, 2018</v>
      </c>
      <c r="S412" s="65"/>
      <c r="T412" s="5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</row>
    <row r="413" spans="1:32" ht="5.25" hidden="1" customHeight="1" outlineLevel="1" x14ac:dyDescent="0.2">
      <c r="A413" s="34"/>
      <c r="C413" s="66"/>
      <c r="D413" s="334"/>
      <c r="E413" s="249"/>
      <c r="F413" s="249"/>
      <c r="G413" s="249"/>
      <c r="H413" s="249"/>
      <c r="I413" s="249"/>
      <c r="J413" s="249"/>
      <c r="K413" s="335"/>
      <c r="L413" s="335"/>
      <c r="M413" s="336"/>
      <c r="N413" s="336"/>
      <c r="O413" s="336"/>
      <c r="P413" s="336"/>
      <c r="Q413" s="336"/>
      <c r="R413" s="337"/>
      <c r="S413" s="65"/>
      <c r="T413" s="5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</row>
    <row r="414" spans="1:32" hidden="1" outlineLevel="1" x14ac:dyDescent="0.2">
      <c r="A414" s="34"/>
      <c r="C414" s="66"/>
      <c r="D414" s="66"/>
      <c r="E414" s="281" t="str">
        <f>Step1_Historical!E68</f>
        <v>Retained Returns from Operating / Admin Endowment</v>
      </c>
      <c r="F414" s="249"/>
      <c r="G414" s="249"/>
      <c r="H414" s="249"/>
      <c r="I414" s="249"/>
      <c r="J414" s="249"/>
      <c r="K414" s="249"/>
      <c r="L414" s="249"/>
      <c r="M414" s="285">
        <f>Step1_Historical!M68</f>
        <v>0</v>
      </c>
      <c r="N414" s="285">
        <f>IF(N198=$N$479,0,N197*N202)</f>
        <v>0</v>
      </c>
      <c r="O414" s="285">
        <f>IF(O198=$N$479,0,O197*O202)</f>
        <v>0</v>
      </c>
      <c r="P414" s="285">
        <f>IF(P198=$N$479,0,P197*P202)</f>
        <v>0</v>
      </c>
      <c r="Q414" s="285">
        <f>IF(Q198=$N$479,0,Q197*Q202)</f>
        <v>0</v>
      </c>
      <c r="R414" s="338">
        <f>IF(R198=$N$479,0,R197*R202)</f>
        <v>0</v>
      </c>
      <c r="S414" s="65"/>
      <c r="T414" s="5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</row>
    <row r="415" spans="1:32" hidden="1" outlineLevel="1" x14ac:dyDescent="0.2">
      <c r="A415" s="34"/>
      <c r="C415" s="66"/>
      <c r="D415" s="66"/>
      <c r="E415" s="281" t="str">
        <f>Step1_Historical!E69</f>
        <v>Principal Distribution from Operating / Admin Endowment</v>
      </c>
      <c r="F415" s="249"/>
      <c r="G415" s="249"/>
      <c r="H415" s="249"/>
      <c r="I415" s="249"/>
      <c r="J415" s="249"/>
      <c r="K415" s="276"/>
      <c r="L415" s="276"/>
      <c r="M415" s="285">
        <f>Step1_Historical!M69</f>
        <v>0</v>
      </c>
      <c r="N415" s="285">
        <f>N205</f>
        <v>0</v>
      </c>
      <c r="O415" s="285">
        <f>O205</f>
        <v>0</v>
      </c>
      <c r="P415" s="285">
        <f>P205</f>
        <v>0</v>
      </c>
      <c r="Q415" s="285">
        <f>Q205</f>
        <v>0</v>
      </c>
      <c r="R415" s="338">
        <f>R205</f>
        <v>0</v>
      </c>
      <c r="S415" s="65"/>
      <c r="T415" s="5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</row>
    <row r="416" spans="1:32" hidden="1" outlineLevel="1" x14ac:dyDescent="0.2">
      <c r="A416" s="34"/>
      <c r="C416" s="66"/>
      <c r="D416" s="66"/>
      <c r="E416" s="281" t="str">
        <f>Step1_Historical!E70</f>
        <v>Retained Returns from Operating / Admin Reserve</v>
      </c>
      <c r="F416" s="249"/>
      <c r="G416" s="249"/>
      <c r="H416" s="249"/>
      <c r="I416" s="249"/>
      <c r="J416" s="249"/>
      <c r="K416" s="276"/>
      <c r="L416" s="276"/>
      <c r="M416" s="285">
        <f>Step1_Historical!M70</f>
        <v>0</v>
      </c>
      <c r="N416" s="285">
        <f>IF(N212=$N$479,0,N211*N214)</f>
        <v>0</v>
      </c>
      <c r="O416" s="285">
        <f>IF(O212=$N$479,0,O211*O214)</f>
        <v>0</v>
      </c>
      <c r="P416" s="285">
        <f>IF(P212=$N$479,0,P211*P214)</f>
        <v>0</v>
      </c>
      <c r="Q416" s="285">
        <f>IF(Q212=$N$479,0,Q211*Q214)</f>
        <v>0</v>
      </c>
      <c r="R416" s="338">
        <f>IF(R212=$N$479,0,R211*R214)</f>
        <v>0</v>
      </c>
      <c r="S416" s="65"/>
      <c r="T416" s="5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</row>
    <row r="417" spans="1:32" hidden="1" outlineLevel="1" x14ac:dyDescent="0.2">
      <c r="A417" s="34"/>
      <c r="C417" s="66"/>
      <c r="D417" s="66"/>
      <c r="E417" s="228" t="s">
        <v>165</v>
      </c>
      <c r="F417" s="249"/>
      <c r="G417" s="249"/>
      <c r="H417" s="249"/>
      <c r="I417" s="249"/>
      <c r="J417" s="249"/>
      <c r="K417" s="276"/>
      <c r="L417" s="276"/>
      <c r="M417" s="296">
        <f t="shared" ref="M417:R417" si="106">SUM(M414:M416)</f>
        <v>0</v>
      </c>
      <c r="N417" s="296">
        <f t="shared" si="106"/>
        <v>0</v>
      </c>
      <c r="O417" s="296">
        <f t="shared" si="106"/>
        <v>0</v>
      </c>
      <c r="P417" s="296">
        <f t="shared" si="106"/>
        <v>0</v>
      </c>
      <c r="Q417" s="296">
        <f t="shared" si="106"/>
        <v>0</v>
      </c>
      <c r="R417" s="339">
        <f t="shared" si="106"/>
        <v>0</v>
      </c>
      <c r="S417" s="65"/>
      <c r="T417" s="5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</row>
    <row r="418" spans="1:32" ht="13.5" hidden="1" outlineLevel="1" thickBot="1" x14ac:dyDescent="0.25">
      <c r="A418" s="34"/>
      <c r="C418" s="66"/>
      <c r="D418" s="66"/>
      <c r="E418" s="235" t="s">
        <v>71</v>
      </c>
      <c r="F418" s="249"/>
      <c r="G418" s="249"/>
      <c r="H418" s="249"/>
      <c r="I418" s="249"/>
      <c r="J418" s="249"/>
      <c r="K418" s="276"/>
      <c r="L418" s="276"/>
      <c r="M418" s="453" t="s">
        <v>35</v>
      </c>
      <c r="N418" s="454" t="e">
        <f>(N417-M417)/M417</f>
        <v>#DIV/0!</v>
      </c>
      <c r="O418" s="454" t="e">
        <f>(O417-N417)/N417</f>
        <v>#DIV/0!</v>
      </c>
      <c r="P418" s="455" t="e">
        <f>(P417-O417)/O417</f>
        <v>#DIV/0!</v>
      </c>
      <c r="Q418" s="455" t="e">
        <f>(Q417-P417)/P417</f>
        <v>#DIV/0!</v>
      </c>
      <c r="R418" s="456" t="e">
        <f>(R417-Q417)/Q417</f>
        <v>#DIV/0!</v>
      </c>
      <c r="S418" s="65"/>
      <c r="T418" s="5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</row>
    <row r="419" spans="1:32" ht="13.5" hidden="1" outlineLevel="1" thickBot="1" x14ac:dyDescent="0.25">
      <c r="A419" s="34"/>
      <c r="C419" s="67"/>
      <c r="D419" s="67"/>
      <c r="E419" s="340" t="s">
        <v>73</v>
      </c>
      <c r="F419" s="236"/>
      <c r="G419" s="236"/>
      <c r="H419" s="236"/>
      <c r="I419" s="236"/>
      <c r="J419" s="236"/>
      <c r="K419" s="287"/>
      <c r="L419" s="287"/>
      <c r="M419" s="341" t="e">
        <f t="shared" ref="M419:R419" si="107">M417/M307</f>
        <v>#DIV/0!</v>
      </c>
      <c r="N419" s="342" t="e">
        <f t="shared" si="107"/>
        <v>#DIV/0!</v>
      </c>
      <c r="O419" s="342" t="e">
        <f t="shared" si="107"/>
        <v>#DIV/0!</v>
      </c>
      <c r="P419" s="343" t="e">
        <f t="shared" si="107"/>
        <v>#DIV/0!</v>
      </c>
      <c r="Q419" s="343" t="e">
        <f t="shared" si="107"/>
        <v>#DIV/0!</v>
      </c>
      <c r="R419" s="344" t="e">
        <f t="shared" si="107"/>
        <v>#DIV/0!</v>
      </c>
      <c r="S419" s="237"/>
      <c r="T419" s="5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</row>
    <row r="420" spans="1:32" collapsed="1" x14ac:dyDescent="0.2">
      <c r="A420" s="34"/>
      <c r="T420" s="5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</row>
    <row r="421" spans="1:32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</row>
    <row r="422" spans="1:32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</row>
    <row r="423" spans="1:32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</row>
    <row r="424" spans="1:32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</row>
    <row r="425" spans="1:32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</row>
    <row r="426" spans="1:32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</row>
    <row r="427" spans="1:32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</row>
    <row r="428" spans="1:32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</row>
    <row r="429" spans="1:32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</row>
    <row r="430" spans="1:32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</row>
    <row r="431" spans="1:32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</row>
    <row r="432" spans="1:32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</row>
    <row r="433" spans="1:32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</row>
    <row r="434" spans="1:32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</row>
    <row r="435" spans="1:32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</row>
    <row r="436" spans="1:32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</row>
    <row r="437" spans="1:32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</row>
    <row r="438" spans="1:32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</row>
    <row r="439" spans="1:32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</row>
    <row r="440" spans="1:32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</row>
    <row r="441" spans="1:32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</row>
    <row r="442" spans="1:32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</row>
    <row r="443" spans="1:32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</row>
    <row r="444" spans="1:32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</row>
    <row r="445" spans="1:32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</row>
    <row r="446" spans="1:32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</row>
    <row r="447" spans="1:32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</row>
    <row r="448" spans="1:32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</row>
    <row r="449" spans="1:32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</row>
    <row r="450" spans="1:32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</row>
    <row r="451" spans="1:32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</row>
    <row r="452" spans="1:32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</row>
    <row r="453" spans="1:32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</row>
    <row r="454" spans="1:32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</row>
    <row r="455" spans="1:32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</row>
    <row r="456" spans="1:32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</row>
    <row r="457" spans="1:32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</row>
    <row r="458" spans="1:32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</row>
    <row r="459" spans="1:32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</row>
    <row r="460" spans="1:32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</row>
    <row r="461" spans="1:32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</row>
    <row r="462" spans="1:32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</row>
    <row r="463" spans="1:32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</row>
    <row r="464" spans="1:32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</row>
    <row r="465" spans="1:32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</row>
    <row r="466" spans="1:32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</row>
    <row r="467" spans="1:32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</row>
    <row r="468" spans="1:32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</row>
    <row r="469" spans="1:32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</row>
    <row r="470" spans="1:32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</row>
    <row r="471" spans="1:32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</row>
    <row r="472" spans="1:32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</row>
    <row r="473" spans="1:32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</row>
    <row r="474" spans="1:32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</row>
    <row r="475" spans="1:32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</row>
    <row r="476" spans="1:32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</row>
    <row r="477" spans="1:32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</row>
    <row r="478" spans="1:32" x14ac:dyDescent="0.2">
      <c r="A478" s="34"/>
      <c r="G478" s="345" t="s">
        <v>39</v>
      </c>
      <c r="H478" s="345"/>
      <c r="I478" s="345"/>
      <c r="J478" s="345" t="s">
        <v>41</v>
      </c>
      <c r="K478" s="345"/>
      <c r="L478" s="345"/>
      <c r="N478" s="35" t="str">
        <f>G478</f>
        <v>Retain as revenue</v>
      </c>
      <c r="T478" s="5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</row>
    <row r="479" spans="1:32" x14ac:dyDescent="0.2">
      <c r="A479" s="34"/>
      <c r="G479" s="345" t="s">
        <v>40</v>
      </c>
      <c r="H479" s="345"/>
      <c r="I479" s="345"/>
      <c r="J479" s="345" t="s">
        <v>42</v>
      </c>
      <c r="K479" s="345"/>
      <c r="L479" s="345"/>
      <c r="N479" s="35" t="str">
        <f>G479</f>
        <v>Reinvest in fund</v>
      </c>
      <c r="T479" s="5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</row>
    <row r="480" spans="1:32" x14ac:dyDescent="0.2">
      <c r="A480" s="34"/>
      <c r="G480" s="345"/>
      <c r="H480" s="345"/>
      <c r="I480" s="345"/>
      <c r="J480" s="345" t="s">
        <v>43</v>
      </c>
      <c r="K480" s="345"/>
      <c r="L480" s="345"/>
      <c r="T480" s="5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</row>
    <row r="481" spans="1:32" x14ac:dyDescent="0.2">
      <c r="A481" s="34"/>
      <c r="G481" s="345" t="s">
        <v>39</v>
      </c>
      <c r="H481" s="345"/>
      <c r="I481" s="345"/>
      <c r="J481" s="345" t="s">
        <v>44</v>
      </c>
      <c r="K481" s="345"/>
      <c r="L481" s="345"/>
      <c r="T481" s="5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</row>
    <row r="482" spans="1:32" x14ac:dyDescent="0.2">
      <c r="A482" s="34"/>
      <c r="G482" s="345" t="s">
        <v>54</v>
      </c>
      <c r="H482" s="345"/>
      <c r="I482" s="345"/>
      <c r="J482" s="345" t="s">
        <v>45</v>
      </c>
      <c r="K482" s="345"/>
      <c r="L482" s="345"/>
      <c r="T482" s="5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</row>
    <row r="483" spans="1:32" x14ac:dyDescent="0.2">
      <c r="A483" s="34"/>
      <c r="T483" s="5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</row>
    <row r="484" spans="1:32" x14ac:dyDescent="0.2">
      <c r="A484" s="34"/>
      <c r="G484" s="346"/>
      <c r="T484" s="5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</row>
    <row r="485" spans="1:32" x14ac:dyDescent="0.2">
      <c r="A485" s="34"/>
      <c r="G485" s="347"/>
      <c r="T485" s="5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</row>
    <row r="486" spans="1:32" x14ac:dyDescent="0.2">
      <c r="A486" s="34"/>
      <c r="T486" s="5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</row>
    <row r="487" spans="1:32" x14ac:dyDescent="0.2">
      <c r="A487" s="34"/>
      <c r="T487" s="5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</row>
    <row r="488" spans="1:32" x14ac:dyDescent="0.2">
      <c r="A488" s="34"/>
      <c r="T488" s="5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</row>
    <row r="489" spans="1:32" x14ac:dyDescent="0.2">
      <c r="A489" s="34"/>
      <c r="T489" s="5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</row>
    <row r="490" spans="1:32" x14ac:dyDescent="0.2">
      <c r="A490" s="34"/>
      <c r="T490" s="5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</row>
    <row r="491" spans="1:32" x14ac:dyDescent="0.2">
      <c r="A491" s="34"/>
      <c r="T491" s="5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</row>
    <row r="492" spans="1:32" x14ac:dyDescent="0.2">
      <c r="A492" s="34"/>
      <c r="T492" s="5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</row>
    <row r="493" spans="1:32" x14ac:dyDescent="0.2">
      <c r="A493" s="34"/>
      <c r="T493" s="5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</row>
    <row r="494" spans="1:32" x14ac:dyDescent="0.2">
      <c r="A494" s="34"/>
      <c r="T494" s="5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</row>
    <row r="495" spans="1:32" x14ac:dyDescent="0.2">
      <c r="A495" s="34"/>
      <c r="T495" s="5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</row>
    <row r="496" spans="1:32" x14ac:dyDescent="0.2">
      <c r="A496" s="34"/>
      <c r="T496" s="5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</row>
    <row r="497" spans="1:32" x14ac:dyDescent="0.2">
      <c r="A497" s="34"/>
      <c r="D497" s="348" t="s">
        <v>150</v>
      </c>
      <c r="T497" s="5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</row>
    <row r="498" spans="1:32" x14ac:dyDescent="0.2">
      <c r="A498" s="34"/>
      <c r="D498" s="348"/>
      <c r="T498" s="5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</row>
    <row r="499" spans="1:32" x14ac:dyDescent="0.2">
      <c r="A499" s="34"/>
      <c r="F499" s="349" t="str">
        <f>Step1_Historical!I24</f>
        <v>2009</v>
      </c>
      <c r="G499" s="512" t="str">
        <f>Step1_Historical!J24</f>
        <v>2010</v>
      </c>
      <c r="H499" s="512"/>
      <c r="I499" s="512" t="str">
        <f>Step1_Historical!K24</f>
        <v>2011</v>
      </c>
      <c r="J499" s="513"/>
      <c r="K499" s="512" t="str">
        <f>Step1_Historical!L24</f>
        <v>2012</v>
      </c>
      <c r="L499" s="512"/>
      <c r="M499" s="349">
        <f>K499+1</f>
        <v>2013</v>
      </c>
      <c r="N499" s="349">
        <f>M499+1</f>
        <v>2014</v>
      </c>
      <c r="O499" s="349">
        <f>N499+1</f>
        <v>2015</v>
      </c>
      <c r="P499" s="349">
        <f>O499+1</f>
        <v>2016</v>
      </c>
      <c r="Q499" s="349">
        <f>P499+1</f>
        <v>2017</v>
      </c>
      <c r="R499" s="349">
        <f>Q499+1</f>
        <v>2018</v>
      </c>
      <c r="T499" s="5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</row>
    <row r="500" spans="1:32" x14ac:dyDescent="0.2">
      <c r="A500" s="34"/>
      <c r="F500" s="350">
        <f>Step1_Historical!I27</f>
        <v>0</v>
      </c>
      <c r="G500" s="510">
        <f>Step1_Historical!J27</f>
        <v>0</v>
      </c>
      <c r="H500" s="510"/>
      <c r="I500" s="510">
        <f>Step1_Historical!K27</f>
        <v>0</v>
      </c>
      <c r="J500" s="511"/>
      <c r="K500" s="510">
        <f>Step1_Historical!L27</f>
        <v>0</v>
      </c>
      <c r="L500" s="510"/>
      <c r="M500" s="351">
        <f>Step1_Historical!M27</f>
        <v>0</v>
      </c>
      <c r="N500" s="352">
        <f>N44</f>
        <v>0</v>
      </c>
      <c r="O500" s="352">
        <f>O44</f>
        <v>0</v>
      </c>
      <c r="P500" s="352">
        <f>P44</f>
        <v>0</v>
      </c>
      <c r="Q500" s="352">
        <f>Q44</f>
        <v>0</v>
      </c>
      <c r="R500" s="352">
        <f>R44</f>
        <v>0</v>
      </c>
      <c r="T500" s="5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</row>
    <row r="501" spans="1:32" x14ac:dyDescent="0.2">
      <c r="A501" s="34"/>
      <c r="D501" s="353" t="str">
        <f>D30</f>
        <v>DAF: DAF Category 1</v>
      </c>
      <c r="E501" s="354"/>
      <c r="F501" s="355"/>
      <c r="G501" s="355"/>
      <c r="H501" s="355"/>
      <c r="I501" s="355"/>
      <c r="J501" s="356"/>
      <c r="K501" s="355"/>
      <c r="L501" s="355"/>
      <c r="M501" s="355"/>
      <c r="N501" s="357"/>
      <c r="O501" s="357"/>
      <c r="P501" s="357"/>
      <c r="Q501" s="357"/>
      <c r="R501" s="357"/>
      <c r="S501" s="354"/>
      <c r="T501" s="354"/>
      <c r="U501" s="39"/>
      <c r="V501" s="39"/>
      <c r="W501" s="39"/>
      <c r="X501" s="34"/>
      <c r="Y501" s="34"/>
      <c r="Z501" s="34"/>
      <c r="AA501" s="34"/>
      <c r="AB501" s="34"/>
      <c r="AC501" s="34"/>
      <c r="AD501" s="34"/>
      <c r="AE501" s="34"/>
      <c r="AF501" s="34"/>
    </row>
    <row r="502" spans="1:32" x14ac:dyDescent="0.2">
      <c r="A502" s="34"/>
      <c r="D502" s="35" t="str">
        <f t="shared" ref="D502:D507" si="108">J478</f>
        <v>No rolling avg</v>
      </c>
      <c r="F502" s="358"/>
      <c r="G502" s="358"/>
      <c r="H502" s="358"/>
      <c r="I502" s="358"/>
      <c r="J502" s="358"/>
      <c r="K502" s="358"/>
      <c r="L502" s="358"/>
      <c r="M502" s="358"/>
      <c r="N502" s="359">
        <f>M500</f>
        <v>0</v>
      </c>
      <c r="O502" s="359">
        <f>N500</f>
        <v>0</v>
      </c>
      <c r="P502" s="359">
        <f>O500</f>
        <v>0</v>
      </c>
      <c r="Q502" s="359">
        <f>P500</f>
        <v>0</v>
      </c>
      <c r="R502" s="359">
        <f>Q500</f>
        <v>0</v>
      </c>
      <c r="T502" s="5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</row>
    <row r="503" spans="1:32" x14ac:dyDescent="0.2">
      <c r="A503" s="34"/>
      <c r="D503" s="35" t="str">
        <f t="shared" si="108"/>
        <v>2-yr rolling avg</v>
      </c>
      <c r="F503" s="358"/>
      <c r="G503" s="358"/>
      <c r="H503" s="358"/>
      <c r="I503" s="358"/>
      <c r="J503" s="358"/>
      <c r="K503" s="358"/>
      <c r="L503" s="358"/>
      <c r="M503" s="358"/>
      <c r="N503" s="359">
        <f>AVERAGE(K500:M500)</f>
        <v>0</v>
      </c>
      <c r="O503" s="359">
        <f>AVERAGE(M500:N500)</f>
        <v>0</v>
      </c>
      <c r="P503" s="359">
        <f>AVERAGE(N500:O500)</f>
        <v>0</v>
      </c>
      <c r="Q503" s="359">
        <f>AVERAGE(O500:P500)</f>
        <v>0</v>
      </c>
      <c r="R503" s="359">
        <f>AVERAGE(P500:Q500)</f>
        <v>0</v>
      </c>
      <c r="T503" s="5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</row>
    <row r="504" spans="1:32" x14ac:dyDescent="0.2">
      <c r="A504" s="34"/>
      <c r="D504" s="35" t="str">
        <f t="shared" si="108"/>
        <v>3-yr rolling avg</v>
      </c>
      <c r="F504" s="358"/>
      <c r="G504" s="358"/>
      <c r="H504" s="358"/>
      <c r="I504" s="358"/>
      <c r="J504" s="358"/>
      <c r="K504" s="358"/>
      <c r="L504" s="358"/>
      <c r="M504" s="358"/>
      <c r="N504" s="359">
        <f>AVERAGE(I500:M500)</f>
        <v>0</v>
      </c>
      <c r="O504" s="359">
        <f>AVERAGE(K500:N500)</f>
        <v>0</v>
      </c>
      <c r="P504" s="359">
        <f>AVERAGE(M500:O500)</f>
        <v>0</v>
      </c>
      <c r="Q504" s="359">
        <f>AVERAGE(N500:P500)</f>
        <v>0</v>
      </c>
      <c r="R504" s="359">
        <f>AVERAGE(O500:Q500)</f>
        <v>0</v>
      </c>
      <c r="T504" s="5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</row>
    <row r="505" spans="1:32" x14ac:dyDescent="0.2">
      <c r="A505" s="34"/>
      <c r="D505" s="35" t="str">
        <f t="shared" si="108"/>
        <v>4-yr rolling avg</v>
      </c>
      <c r="F505" s="358"/>
      <c r="G505" s="358"/>
      <c r="H505" s="358"/>
      <c r="I505" s="358"/>
      <c r="J505" s="358"/>
      <c r="K505" s="358"/>
      <c r="L505" s="358"/>
      <c r="M505" s="358"/>
      <c r="N505" s="359">
        <f>AVERAGE(G500:M500)</f>
        <v>0</v>
      </c>
      <c r="O505" s="359">
        <f>AVERAGE(I500:N500)</f>
        <v>0</v>
      </c>
      <c r="P505" s="359">
        <f>AVERAGE(K500:O500)</f>
        <v>0</v>
      </c>
      <c r="Q505" s="359">
        <f>AVERAGE(M500:P500)</f>
        <v>0</v>
      </c>
      <c r="R505" s="359">
        <f>AVERAGE(N500:Q500)</f>
        <v>0</v>
      </c>
      <c r="T505" s="5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</row>
    <row r="506" spans="1:32" x14ac:dyDescent="0.2">
      <c r="A506" s="34"/>
      <c r="D506" s="35" t="str">
        <f t="shared" si="108"/>
        <v>5-yr rolling avg</v>
      </c>
      <c r="F506" s="358"/>
      <c r="G506" s="358"/>
      <c r="H506" s="358"/>
      <c r="I506" s="358"/>
      <c r="J506" s="358"/>
      <c r="K506" s="358"/>
      <c r="L506" s="358"/>
      <c r="M506" s="358"/>
      <c r="N506" s="359">
        <f>AVERAGE(F500:M500)</f>
        <v>0</v>
      </c>
      <c r="O506" s="359">
        <f>AVERAGE(G500:N500)</f>
        <v>0</v>
      </c>
      <c r="P506" s="359">
        <f>AVERAGE(I500:O500)</f>
        <v>0</v>
      </c>
      <c r="Q506" s="359">
        <f>AVERAGE(K500:P500)</f>
        <v>0</v>
      </c>
      <c r="R506" s="359">
        <f>AVERAGE(M500:Q500)</f>
        <v>0</v>
      </c>
      <c r="T506" s="5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</row>
    <row r="507" spans="1:32" x14ac:dyDescent="0.2">
      <c r="A507" s="34"/>
      <c r="D507" s="35">
        <f t="shared" si="108"/>
        <v>0</v>
      </c>
      <c r="T507" s="5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</row>
    <row r="508" spans="1:32" x14ac:dyDescent="0.2">
      <c r="A508" s="34"/>
      <c r="T508" s="5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</row>
    <row r="509" spans="1:32" x14ac:dyDescent="0.2">
      <c r="A509" s="34"/>
      <c r="F509" s="349" t="str">
        <f>F499</f>
        <v>2009</v>
      </c>
      <c r="G509" s="512" t="str">
        <f>G499</f>
        <v>2010</v>
      </c>
      <c r="H509" s="512"/>
      <c r="I509" s="512" t="str">
        <f>I499</f>
        <v>2011</v>
      </c>
      <c r="J509" s="513"/>
      <c r="K509" s="512" t="str">
        <f>K499</f>
        <v>2012</v>
      </c>
      <c r="L509" s="512"/>
      <c r="M509" s="349">
        <f t="shared" ref="M509:R509" si="109">M499</f>
        <v>2013</v>
      </c>
      <c r="N509" s="349">
        <f t="shared" si="109"/>
        <v>2014</v>
      </c>
      <c r="O509" s="349">
        <f t="shared" si="109"/>
        <v>2015</v>
      </c>
      <c r="P509" s="349">
        <f t="shared" si="109"/>
        <v>2016</v>
      </c>
      <c r="Q509" s="349">
        <f t="shared" si="109"/>
        <v>2017</v>
      </c>
      <c r="R509" s="349">
        <f t="shared" si="109"/>
        <v>2018</v>
      </c>
      <c r="T509" s="5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</row>
    <row r="510" spans="1:32" x14ac:dyDescent="0.2">
      <c r="A510" s="34"/>
      <c r="F510" s="350">
        <f>Step1_Historical!I28</f>
        <v>0</v>
      </c>
      <c r="G510" s="510">
        <f>Step1_Historical!J28</f>
        <v>0</v>
      </c>
      <c r="H510" s="510"/>
      <c r="I510" s="510">
        <f>Step1_Historical!K28</f>
        <v>0</v>
      </c>
      <c r="J510" s="511"/>
      <c r="K510" s="510">
        <f>Step1_Historical!L28</f>
        <v>0</v>
      </c>
      <c r="L510" s="510"/>
      <c r="M510" s="351">
        <f>Step1_Historical!M28</f>
        <v>0</v>
      </c>
      <c r="N510" s="352">
        <f>N60</f>
        <v>0</v>
      </c>
      <c r="O510" s="352">
        <f>O60</f>
        <v>0</v>
      </c>
      <c r="P510" s="352">
        <f>P60</f>
        <v>0</v>
      </c>
      <c r="Q510" s="352">
        <f>Q60</f>
        <v>0</v>
      </c>
      <c r="R510" s="352">
        <f>R60</f>
        <v>0</v>
      </c>
      <c r="T510" s="5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</row>
    <row r="511" spans="1:32" x14ac:dyDescent="0.2">
      <c r="A511" s="34"/>
      <c r="D511" s="353" t="str">
        <f>D46</f>
        <v>DAF: DAF Category 2</v>
      </c>
      <c r="E511" s="354"/>
      <c r="F511" s="355"/>
      <c r="G511" s="355"/>
      <c r="H511" s="355"/>
      <c r="I511" s="355"/>
      <c r="J511" s="356"/>
      <c r="K511" s="355"/>
      <c r="L511" s="355"/>
      <c r="M511" s="355"/>
      <c r="N511" s="357"/>
      <c r="O511" s="357"/>
      <c r="P511" s="357"/>
      <c r="Q511" s="357"/>
      <c r="R511" s="357"/>
      <c r="T511" s="5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</row>
    <row r="512" spans="1:32" x14ac:dyDescent="0.2">
      <c r="A512" s="34"/>
      <c r="D512" s="35" t="str">
        <f>D502</f>
        <v>No rolling avg</v>
      </c>
      <c r="F512" s="358"/>
      <c r="G512" s="358"/>
      <c r="H512" s="358"/>
      <c r="I512" s="358"/>
      <c r="J512" s="358"/>
      <c r="K512" s="358"/>
      <c r="L512" s="358"/>
      <c r="M512" s="358"/>
      <c r="N512" s="359">
        <f>M510</f>
        <v>0</v>
      </c>
      <c r="O512" s="359">
        <f>N510</f>
        <v>0</v>
      </c>
      <c r="P512" s="359">
        <f>O510</f>
        <v>0</v>
      </c>
      <c r="Q512" s="359">
        <f>P510</f>
        <v>0</v>
      </c>
      <c r="R512" s="359">
        <f>Q510</f>
        <v>0</v>
      </c>
      <c r="T512" s="5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</row>
    <row r="513" spans="1:32" x14ac:dyDescent="0.2">
      <c r="A513" s="34"/>
      <c r="D513" s="35" t="str">
        <f>D503</f>
        <v>2-yr rolling avg</v>
      </c>
      <c r="F513" s="358"/>
      <c r="G513" s="358"/>
      <c r="H513" s="358"/>
      <c r="I513" s="358"/>
      <c r="J513" s="358"/>
      <c r="K513" s="358"/>
      <c r="L513" s="358"/>
      <c r="M513" s="358"/>
      <c r="N513" s="359">
        <f>AVERAGE(K510:M510)</f>
        <v>0</v>
      </c>
      <c r="O513" s="359">
        <f>AVERAGE(M510:N510)</f>
        <v>0</v>
      </c>
      <c r="P513" s="359">
        <f>AVERAGE(N510:O510)</f>
        <v>0</v>
      </c>
      <c r="Q513" s="359">
        <f>AVERAGE(O510:P510)</f>
        <v>0</v>
      </c>
      <c r="R513" s="359">
        <f>AVERAGE(P510:Q510)</f>
        <v>0</v>
      </c>
      <c r="T513" s="5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</row>
    <row r="514" spans="1:32" x14ac:dyDescent="0.2">
      <c r="A514" s="34"/>
      <c r="D514" s="35" t="str">
        <f>D504</f>
        <v>3-yr rolling avg</v>
      </c>
      <c r="F514" s="358"/>
      <c r="G514" s="358"/>
      <c r="H514" s="358"/>
      <c r="I514" s="358"/>
      <c r="J514" s="358"/>
      <c r="K514" s="358"/>
      <c r="L514" s="358"/>
      <c r="M514" s="358"/>
      <c r="N514" s="359">
        <f>AVERAGE(I510:M510)</f>
        <v>0</v>
      </c>
      <c r="O514" s="359">
        <f>AVERAGE(K510:N510)</f>
        <v>0</v>
      </c>
      <c r="P514" s="359">
        <f>AVERAGE(M510:O510)</f>
        <v>0</v>
      </c>
      <c r="Q514" s="359">
        <f>AVERAGE(N510:P510)</f>
        <v>0</v>
      </c>
      <c r="R514" s="359">
        <f>AVERAGE(O510:Q510)</f>
        <v>0</v>
      </c>
      <c r="T514" s="5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</row>
    <row r="515" spans="1:32" x14ac:dyDescent="0.2">
      <c r="A515" s="34"/>
      <c r="D515" s="35" t="str">
        <f>D505</f>
        <v>4-yr rolling avg</v>
      </c>
      <c r="F515" s="358"/>
      <c r="G515" s="358"/>
      <c r="H515" s="358"/>
      <c r="I515" s="358"/>
      <c r="J515" s="358"/>
      <c r="K515" s="358"/>
      <c r="L515" s="358"/>
      <c r="M515" s="358"/>
      <c r="N515" s="359">
        <f>AVERAGE(G510:M510)</f>
        <v>0</v>
      </c>
      <c r="O515" s="359">
        <f>AVERAGE(I510:N510)</f>
        <v>0</v>
      </c>
      <c r="P515" s="359">
        <f>AVERAGE(K510:O510)</f>
        <v>0</v>
      </c>
      <c r="Q515" s="359">
        <f>AVERAGE(M510:P510)</f>
        <v>0</v>
      </c>
      <c r="R515" s="359">
        <f>AVERAGE(N510:Q510)</f>
        <v>0</v>
      </c>
      <c r="T515" s="5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</row>
    <row r="516" spans="1:32" x14ac:dyDescent="0.2">
      <c r="A516" s="34"/>
      <c r="D516" s="35" t="str">
        <f>D506</f>
        <v>5-yr rolling avg</v>
      </c>
      <c r="F516" s="358"/>
      <c r="G516" s="358"/>
      <c r="H516" s="358"/>
      <c r="I516" s="358"/>
      <c r="J516" s="358"/>
      <c r="K516" s="358"/>
      <c r="L516" s="358"/>
      <c r="M516" s="358"/>
      <c r="N516" s="359">
        <f>AVERAGE(F510:M510)</f>
        <v>0</v>
      </c>
      <c r="O516" s="359">
        <f>AVERAGE(G510:N510)</f>
        <v>0</v>
      </c>
      <c r="P516" s="359">
        <f>AVERAGE(I510:O510)</f>
        <v>0</v>
      </c>
      <c r="Q516" s="359">
        <f>AVERAGE(K510:P510)</f>
        <v>0</v>
      </c>
      <c r="R516" s="359">
        <f>AVERAGE(M510:Q510)</f>
        <v>0</v>
      </c>
      <c r="T516" s="5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</row>
    <row r="517" spans="1:32" x14ac:dyDescent="0.2">
      <c r="A517" s="34"/>
      <c r="T517" s="5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</row>
    <row r="518" spans="1:32" x14ac:dyDescent="0.2">
      <c r="A518" s="34"/>
      <c r="T518" s="5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</row>
    <row r="519" spans="1:32" x14ac:dyDescent="0.2">
      <c r="A519" s="34"/>
      <c r="F519" s="349" t="str">
        <f>F509</f>
        <v>2009</v>
      </c>
      <c r="G519" s="512" t="str">
        <f>G509</f>
        <v>2010</v>
      </c>
      <c r="H519" s="512"/>
      <c r="I519" s="512" t="str">
        <f>I509</f>
        <v>2011</v>
      </c>
      <c r="J519" s="513"/>
      <c r="K519" s="512" t="str">
        <f>K509</f>
        <v>2012</v>
      </c>
      <c r="L519" s="512"/>
      <c r="M519" s="349">
        <f t="shared" ref="M519:R519" si="110">M509</f>
        <v>2013</v>
      </c>
      <c r="N519" s="349">
        <f t="shared" si="110"/>
        <v>2014</v>
      </c>
      <c r="O519" s="349">
        <f t="shared" si="110"/>
        <v>2015</v>
      </c>
      <c r="P519" s="349">
        <f t="shared" si="110"/>
        <v>2016</v>
      </c>
      <c r="Q519" s="349">
        <f t="shared" si="110"/>
        <v>2017</v>
      </c>
      <c r="R519" s="349">
        <f t="shared" si="110"/>
        <v>2018</v>
      </c>
      <c r="T519" s="5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</row>
    <row r="520" spans="1:32" x14ac:dyDescent="0.2">
      <c r="A520" s="34"/>
      <c r="F520" s="350">
        <f>Step1_Historical!I29</f>
        <v>0</v>
      </c>
      <c r="G520" s="510">
        <f>Step1_Historical!J29</f>
        <v>0</v>
      </c>
      <c r="H520" s="510"/>
      <c r="I520" s="510">
        <f>Step1_Historical!K29</f>
        <v>0</v>
      </c>
      <c r="J520" s="511"/>
      <c r="K520" s="510">
        <f>Step1_Historical!L29</f>
        <v>0</v>
      </c>
      <c r="L520" s="510"/>
      <c r="M520" s="351">
        <f>Step1_Historical!M29</f>
        <v>0</v>
      </c>
      <c r="N520" s="352">
        <f>N76</f>
        <v>0</v>
      </c>
      <c r="O520" s="352">
        <f>O76</f>
        <v>0</v>
      </c>
      <c r="P520" s="352">
        <f>P76</f>
        <v>0</v>
      </c>
      <c r="Q520" s="352">
        <f>Q76</f>
        <v>0</v>
      </c>
      <c r="R520" s="352">
        <f>R76</f>
        <v>0</v>
      </c>
      <c r="T520" s="5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</row>
    <row r="521" spans="1:32" x14ac:dyDescent="0.2">
      <c r="A521" s="34"/>
      <c r="D521" s="353" t="str">
        <f>D62</f>
        <v>DAF: DAF Category 3</v>
      </c>
      <c r="E521" s="354"/>
      <c r="F521" s="355"/>
      <c r="G521" s="355"/>
      <c r="H521" s="355"/>
      <c r="I521" s="355"/>
      <c r="J521" s="356"/>
      <c r="K521" s="355"/>
      <c r="L521" s="355"/>
      <c r="M521" s="355"/>
      <c r="N521" s="357"/>
      <c r="O521" s="357"/>
      <c r="P521" s="357"/>
      <c r="Q521" s="357"/>
      <c r="R521" s="357"/>
      <c r="T521" s="5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</row>
    <row r="522" spans="1:32" x14ac:dyDescent="0.2">
      <c r="A522" s="34"/>
      <c r="D522" s="35" t="str">
        <f>D512</f>
        <v>No rolling avg</v>
      </c>
      <c r="F522" s="358"/>
      <c r="G522" s="358"/>
      <c r="H522" s="358"/>
      <c r="I522" s="358"/>
      <c r="J522" s="358"/>
      <c r="K522" s="358"/>
      <c r="L522" s="358"/>
      <c r="M522" s="358"/>
      <c r="N522" s="359">
        <f>M520</f>
        <v>0</v>
      </c>
      <c r="O522" s="359">
        <f>N520</f>
        <v>0</v>
      </c>
      <c r="P522" s="359">
        <f>O520</f>
        <v>0</v>
      </c>
      <c r="Q522" s="359">
        <f>P520</f>
        <v>0</v>
      </c>
      <c r="R522" s="359">
        <f>Q520</f>
        <v>0</v>
      </c>
      <c r="T522" s="5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</row>
    <row r="523" spans="1:32" x14ac:dyDescent="0.2">
      <c r="A523" s="34"/>
      <c r="D523" s="35" t="str">
        <f>D513</f>
        <v>2-yr rolling avg</v>
      </c>
      <c r="F523" s="358"/>
      <c r="G523" s="358"/>
      <c r="H523" s="358"/>
      <c r="I523" s="358"/>
      <c r="J523" s="358"/>
      <c r="K523" s="358"/>
      <c r="L523" s="358"/>
      <c r="M523" s="358"/>
      <c r="N523" s="359">
        <f>AVERAGE(K520:M520)</f>
        <v>0</v>
      </c>
      <c r="O523" s="359">
        <f>AVERAGE(M520:N520)</f>
        <v>0</v>
      </c>
      <c r="P523" s="359">
        <f>AVERAGE(N520:O520)</f>
        <v>0</v>
      </c>
      <c r="Q523" s="359">
        <f>AVERAGE(O520:P520)</f>
        <v>0</v>
      </c>
      <c r="R523" s="359">
        <f>AVERAGE(P520:Q520)</f>
        <v>0</v>
      </c>
      <c r="T523" s="5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</row>
    <row r="524" spans="1:32" x14ac:dyDescent="0.2">
      <c r="A524" s="34"/>
      <c r="D524" s="35" t="str">
        <f>D514</f>
        <v>3-yr rolling avg</v>
      </c>
      <c r="F524" s="358"/>
      <c r="G524" s="358"/>
      <c r="H524" s="358"/>
      <c r="I524" s="358"/>
      <c r="J524" s="358"/>
      <c r="K524" s="358"/>
      <c r="L524" s="358"/>
      <c r="M524" s="358"/>
      <c r="N524" s="359">
        <f>AVERAGE(I520:M520)</f>
        <v>0</v>
      </c>
      <c r="O524" s="359">
        <f>AVERAGE(K520:N520)</f>
        <v>0</v>
      </c>
      <c r="P524" s="359">
        <f>AVERAGE(M520:O520)</f>
        <v>0</v>
      </c>
      <c r="Q524" s="359">
        <f>AVERAGE(N520:P520)</f>
        <v>0</v>
      </c>
      <c r="R524" s="359">
        <f>AVERAGE(O520:Q520)</f>
        <v>0</v>
      </c>
      <c r="T524" s="5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</row>
    <row r="525" spans="1:32" x14ac:dyDescent="0.2">
      <c r="A525" s="34"/>
      <c r="D525" s="35" t="str">
        <f>D515</f>
        <v>4-yr rolling avg</v>
      </c>
      <c r="F525" s="358"/>
      <c r="G525" s="358"/>
      <c r="H525" s="358"/>
      <c r="I525" s="358"/>
      <c r="J525" s="358"/>
      <c r="K525" s="358"/>
      <c r="L525" s="358"/>
      <c r="M525" s="358"/>
      <c r="N525" s="359">
        <f>AVERAGE(G520:M520)</f>
        <v>0</v>
      </c>
      <c r="O525" s="359">
        <f>AVERAGE(I520:N520)</f>
        <v>0</v>
      </c>
      <c r="P525" s="359">
        <f>AVERAGE(K520:O520)</f>
        <v>0</v>
      </c>
      <c r="Q525" s="359">
        <f>AVERAGE(M520:P520)</f>
        <v>0</v>
      </c>
      <c r="R525" s="359">
        <f>AVERAGE(N520:Q520)</f>
        <v>0</v>
      </c>
      <c r="T525" s="5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</row>
    <row r="526" spans="1:32" x14ac:dyDescent="0.2">
      <c r="A526" s="34"/>
      <c r="D526" s="35" t="str">
        <f>D516</f>
        <v>5-yr rolling avg</v>
      </c>
      <c r="F526" s="358"/>
      <c r="G526" s="358"/>
      <c r="H526" s="358"/>
      <c r="I526" s="358"/>
      <c r="J526" s="358"/>
      <c r="K526" s="358"/>
      <c r="L526" s="358"/>
      <c r="M526" s="358"/>
      <c r="N526" s="359">
        <f>AVERAGE(F520:M520)</f>
        <v>0</v>
      </c>
      <c r="O526" s="359">
        <f>AVERAGE(G520:N520)</f>
        <v>0</v>
      </c>
      <c r="P526" s="359">
        <f>AVERAGE(I520:O520)</f>
        <v>0</v>
      </c>
      <c r="Q526" s="359">
        <f>AVERAGE(K520:P520)</f>
        <v>0</v>
      </c>
      <c r="R526" s="359">
        <f>AVERAGE(M520:Q520)</f>
        <v>0</v>
      </c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</row>
    <row r="527" spans="1:32" x14ac:dyDescent="0.2">
      <c r="A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</row>
    <row r="528" spans="1:32" x14ac:dyDescent="0.2">
      <c r="A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</row>
    <row r="529" spans="1:32" x14ac:dyDescent="0.2">
      <c r="A529" s="34"/>
      <c r="F529" s="349" t="str">
        <f>F519</f>
        <v>2009</v>
      </c>
      <c r="G529" s="512" t="str">
        <f>G519</f>
        <v>2010</v>
      </c>
      <c r="H529" s="512"/>
      <c r="I529" s="512" t="str">
        <f>I519</f>
        <v>2011</v>
      </c>
      <c r="J529" s="513"/>
      <c r="K529" s="512" t="str">
        <f>K519</f>
        <v>2012</v>
      </c>
      <c r="L529" s="512"/>
      <c r="M529" s="349">
        <f t="shared" ref="M529:R529" si="111">M519</f>
        <v>2013</v>
      </c>
      <c r="N529" s="349">
        <f t="shared" si="111"/>
        <v>2014</v>
      </c>
      <c r="O529" s="349">
        <f t="shared" si="111"/>
        <v>2015</v>
      </c>
      <c r="P529" s="349">
        <f t="shared" si="111"/>
        <v>2016</v>
      </c>
      <c r="Q529" s="349">
        <f t="shared" si="111"/>
        <v>2017</v>
      </c>
      <c r="R529" s="349">
        <f t="shared" si="111"/>
        <v>2018</v>
      </c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</row>
    <row r="530" spans="1:32" x14ac:dyDescent="0.2">
      <c r="A530" s="34"/>
      <c r="F530" s="350">
        <f>Step1_Historical!I31</f>
        <v>0</v>
      </c>
      <c r="G530" s="510">
        <f>Step1_Historical!J31</f>
        <v>0</v>
      </c>
      <c r="H530" s="510"/>
      <c r="I530" s="510">
        <f>Step1_Historical!K31</f>
        <v>0</v>
      </c>
      <c r="J530" s="511"/>
      <c r="K530" s="510">
        <f>Step1_Historical!L31</f>
        <v>0</v>
      </c>
      <c r="L530" s="510"/>
      <c r="M530" s="351">
        <f>Step1_Historical!M31</f>
        <v>0</v>
      </c>
      <c r="N530" s="352">
        <f>N92</f>
        <v>0</v>
      </c>
      <c r="O530" s="352">
        <f>O92</f>
        <v>0</v>
      </c>
      <c r="P530" s="352">
        <f>P92</f>
        <v>0</v>
      </c>
      <c r="Q530" s="352">
        <f>Q92</f>
        <v>0</v>
      </c>
      <c r="R530" s="352">
        <f>R92</f>
        <v>0</v>
      </c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</row>
    <row r="531" spans="1:32" x14ac:dyDescent="0.2">
      <c r="A531" s="34"/>
      <c r="D531" s="353" t="str">
        <f>Step1_Historical!D31</f>
        <v>Scholarship</v>
      </c>
      <c r="E531" s="354"/>
      <c r="F531" s="355"/>
      <c r="G531" s="355"/>
      <c r="H531" s="355"/>
      <c r="I531" s="355"/>
      <c r="J531" s="356"/>
      <c r="K531" s="355"/>
      <c r="L531" s="355"/>
      <c r="M531" s="355"/>
      <c r="N531" s="357"/>
      <c r="O531" s="357"/>
      <c r="P531" s="357"/>
      <c r="Q531" s="357"/>
      <c r="R531" s="357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</row>
    <row r="532" spans="1:32" x14ac:dyDescent="0.2">
      <c r="A532" s="34"/>
      <c r="D532" s="35" t="str">
        <f>D522</f>
        <v>No rolling avg</v>
      </c>
      <c r="F532" s="358"/>
      <c r="G532" s="358"/>
      <c r="H532" s="358"/>
      <c r="I532" s="358"/>
      <c r="J532" s="358"/>
      <c r="K532" s="358"/>
      <c r="L532" s="358"/>
      <c r="M532" s="358"/>
      <c r="N532" s="359">
        <f>M530</f>
        <v>0</v>
      </c>
      <c r="O532" s="359">
        <f>N530</f>
        <v>0</v>
      </c>
      <c r="P532" s="359">
        <f>O530</f>
        <v>0</v>
      </c>
      <c r="Q532" s="359">
        <f>P530</f>
        <v>0</v>
      </c>
      <c r="R532" s="359">
        <f>Q530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</row>
    <row r="533" spans="1:32" x14ac:dyDescent="0.2">
      <c r="A533" s="34"/>
      <c r="D533" s="35" t="str">
        <f>D523</f>
        <v>2-yr rolling avg</v>
      </c>
      <c r="F533" s="358"/>
      <c r="G533" s="358"/>
      <c r="H533" s="358"/>
      <c r="I533" s="358"/>
      <c r="J533" s="358"/>
      <c r="K533" s="358"/>
      <c r="L533" s="358"/>
      <c r="M533" s="358"/>
      <c r="N533" s="359">
        <f>AVERAGE(K530:M530)</f>
        <v>0</v>
      </c>
      <c r="O533" s="359">
        <f>AVERAGE(M530:N530)</f>
        <v>0</v>
      </c>
      <c r="P533" s="359">
        <f>AVERAGE(N530:O530)</f>
        <v>0</v>
      </c>
      <c r="Q533" s="359">
        <f>AVERAGE(O530:P530)</f>
        <v>0</v>
      </c>
      <c r="R533" s="359">
        <f>AVERAGE(P530:Q530)</f>
        <v>0</v>
      </c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</row>
    <row r="534" spans="1:32" x14ac:dyDescent="0.2">
      <c r="A534" s="34"/>
      <c r="D534" s="35" t="str">
        <f>D524</f>
        <v>3-yr rolling avg</v>
      </c>
      <c r="F534" s="358"/>
      <c r="G534" s="358"/>
      <c r="H534" s="358"/>
      <c r="I534" s="358"/>
      <c r="J534" s="358"/>
      <c r="K534" s="358"/>
      <c r="L534" s="358"/>
      <c r="M534" s="358"/>
      <c r="N534" s="359">
        <f>AVERAGE(I530:M530)</f>
        <v>0</v>
      </c>
      <c r="O534" s="359">
        <f>AVERAGE(K530:N530)</f>
        <v>0</v>
      </c>
      <c r="P534" s="359">
        <f>AVERAGE(M530:O530)</f>
        <v>0</v>
      </c>
      <c r="Q534" s="359">
        <f>AVERAGE(N530:P530)</f>
        <v>0</v>
      </c>
      <c r="R534" s="359">
        <f>AVERAGE(O530:Q530)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</row>
    <row r="535" spans="1:32" x14ac:dyDescent="0.2">
      <c r="A535" s="34"/>
      <c r="D535" s="35" t="str">
        <f>D525</f>
        <v>4-yr rolling avg</v>
      </c>
      <c r="F535" s="358"/>
      <c r="G535" s="358"/>
      <c r="H535" s="358"/>
      <c r="I535" s="358"/>
      <c r="J535" s="358"/>
      <c r="K535" s="358"/>
      <c r="L535" s="358"/>
      <c r="M535" s="358"/>
      <c r="N535" s="359">
        <f>AVERAGE(G530:M530)</f>
        <v>0</v>
      </c>
      <c r="O535" s="359">
        <f>AVERAGE(I530:N530)</f>
        <v>0</v>
      </c>
      <c r="P535" s="359">
        <f>AVERAGE(K530:O530)</f>
        <v>0</v>
      </c>
      <c r="Q535" s="359">
        <f>AVERAGE(M530:P530)</f>
        <v>0</v>
      </c>
      <c r="R535" s="359">
        <f>AVERAGE(N530:Q530)</f>
        <v>0</v>
      </c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</row>
    <row r="536" spans="1:32" x14ac:dyDescent="0.2">
      <c r="A536" s="34"/>
      <c r="D536" s="35" t="str">
        <f>D526</f>
        <v>5-yr rolling avg</v>
      </c>
      <c r="F536" s="358"/>
      <c r="G536" s="358"/>
      <c r="H536" s="358"/>
      <c r="I536" s="358"/>
      <c r="J536" s="358"/>
      <c r="K536" s="358"/>
      <c r="L536" s="358"/>
      <c r="M536" s="358"/>
      <c r="N536" s="359">
        <f>AVERAGE(F530:M530)</f>
        <v>0</v>
      </c>
      <c r="O536" s="359">
        <f>AVERAGE(G530:N530)</f>
        <v>0</v>
      </c>
      <c r="P536" s="359">
        <f>AVERAGE(I530:O530)</f>
        <v>0</v>
      </c>
      <c r="Q536" s="359">
        <f>AVERAGE(K530:P530)</f>
        <v>0</v>
      </c>
      <c r="R536" s="359">
        <f>AVERAGE(M530:Q530)</f>
        <v>0</v>
      </c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</row>
    <row r="537" spans="1:32" x14ac:dyDescent="0.2">
      <c r="A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</row>
    <row r="538" spans="1:32" x14ac:dyDescent="0.2">
      <c r="A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</row>
    <row r="539" spans="1:32" x14ac:dyDescent="0.2">
      <c r="A539" s="34"/>
      <c r="F539" s="349" t="str">
        <f>F529</f>
        <v>2009</v>
      </c>
      <c r="G539" s="512" t="str">
        <f>G529</f>
        <v>2010</v>
      </c>
      <c r="H539" s="512"/>
      <c r="I539" s="512" t="str">
        <f>I529</f>
        <v>2011</v>
      </c>
      <c r="J539" s="513"/>
      <c r="K539" s="512" t="str">
        <f>K529</f>
        <v>2012</v>
      </c>
      <c r="L539" s="512"/>
      <c r="M539" s="349">
        <f t="shared" ref="M539:R539" si="112">M529</f>
        <v>2013</v>
      </c>
      <c r="N539" s="349">
        <f t="shared" si="112"/>
        <v>2014</v>
      </c>
      <c r="O539" s="349">
        <f t="shared" si="112"/>
        <v>2015</v>
      </c>
      <c r="P539" s="349">
        <f t="shared" si="112"/>
        <v>2016</v>
      </c>
      <c r="Q539" s="349">
        <f t="shared" si="112"/>
        <v>2017</v>
      </c>
      <c r="R539" s="349">
        <f t="shared" si="112"/>
        <v>2018</v>
      </c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</row>
    <row r="540" spans="1:32" x14ac:dyDescent="0.2">
      <c r="A540" s="34"/>
      <c r="F540" s="350">
        <f>Step1_Historical!I32</f>
        <v>0</v>
      </c>
      <c r="G540" s="510">
        <f>Step1_Historical!J32</f>
        <v>0</v>
      </c>
      <c r="H540" s="510"/>
      <c r="I540" s="510">
        <f>Step1_Historical!K32</f>
        <v>0</v>
      </c>
      <c r="J540" s="511"/>
      <c r="K540" s="510">
        <f>Step1_Historical!L32</f>
        <v>0</v>
      </c>
      <c r="L540" s="510"/>
      <c r="M540" s="351">
        <f>Step1_Historical!M32</f>
        <v>0</v>
      </c>
      <c r="N540" s="352">
        <f>N108</f>
        <v>0</v>
      </c>
      <c r="O540" s="352">
        <f>O108</f>
        <v>0</v>
      </c>
      <c r="P540" s="352">
        <f>P108</f>
        <v>0</v>
      </c>
      <c r="Q540" s="352">
        <f>Q108</f>
        <v>0</v>
      </c>
      <c r="R540" s="352">
        <f>R108</f>
        <v>0</v>
      </c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</row>
    <row r="541" spans="1:32" x14ac:dyDescent="0.2">
      <c r="A541" s="34"/>
      <c r="D541" s="353" t="str">
        <f>Step1_Historical!D32</f>
        <v>Unrestricted / FOI / Community Leadership</v>
      </c>
      <c r="E541" s="354"/>
      <c r="F541" s="355"/>
      <c r="G541" s="355"/>
      <c r="H541" s="355"/>
      <c r="I541" s="355"/>
      <c r="J541" s="356"/>
      <c r="K541" s="355"/>
      <c r="L541" s="355"/>
      <c r="M541" s="355"/>
      <c r="N541" s="357"/>
      <c r="O541" s="357"/>
      <c r="P541" s="357"/>
      <c r="Q541" s="357"/>
      <c r="R541" s="357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</row>
    <row r="542" spans="1:32" x14ac:dyDescent="0.2">
      <c r="A542" s="34"/>
      <c r="D542" s="35" t="str">
        <f>D532</f>
        <v>No rolling avg</v>
      </c>
      <c r="F542" s="358"/>
      <c r="G542" s="358"/>
      <c r="H542" s="358"/>
      <c r="I542" s="358"/>
      <c r="J542" s="358"/>
      <c r="K542" s="358"/>
      <c r="L542" s="358"/>
      <c r="M542" s="358"/>
      <c r="N542" s="359">
        <f>M540</f>
        <v>0</v>
      </c>
      <c r="O542" s="359">
        <f>N540</f>
        <v>0</v>
      </c>
      <c r="P542" s="359">
        <f>O540</f>
        <v>0</v>
      </c>
      <c r="Q542" s="359">
        <f>P540</f>
        <v>0</v>
      </c>
      <c r="R542" s="359">
        <f>Q540</f>
        <v>0</v>
      </c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</row>
    <row r="543" spans="1:32" x14ac:dyDescent="0.2">
      <c r="A543" s="34"/>
      <c r="D543" s="35" t="str">
        <f>D533</f>
        <v>2-yr rolling avg</v>
      </c>
      <c r="F543" s="358"/>
      <c r="G543" s="358"/>
      <c r="H543" s="358"/>
      <c r="I543" s="358"/>
      <c r="J543" s="358"/>
      <c r="K543" s="358"/>
      <c r="L543" s="358"/>
      <c r="M543" s="358"/>
      <c r="N543" s="359">
        <f>AVERAGE(K540:M540)</f>
        <v>0</v>
      </c>
      <c r="O543" s="359">
        <f>AVERAGE(M540:N540)</f>
        <v>0</v>
      </c>
      <c r="P543" s="359">
        <f>AVERAGE(N540:O540)</f>
        <v>0</v>
      </c>
      <c r="Q543" s="359">
        <f>AVERAGE(O540:P540)</f>
        <v>0</v>
      </c>
      <c r="R543" s="359">
        <f>AVERAGE(P540:Q540)</f>
        <v>0</v>
      </c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</row>
    <row r="544" spans="1:32" x14ac:dyDescent="0.2">
      <c r="A544" s="34"/>
      <c r="D544" s="35" t="str">
        <f>D534</f>
        <v>3-yr rolling avg</v>
      </c>
      <c r="F544" s="358"/>
      <c r="G544" s="358"/>
      <c r="H544" s="358"/>
      <c r="I544" s="358"/>
      <c r="J544" s="358"/>
      <c r="K544" s="358"/>
      <c r="L544" s="358"/>
      <c r="M544" s="358"/>
      <c r="N544" s="359">
        <f>AVERAGE(I540:M540)</f>
        <v>0</v>
      </c>
      <c r="O544" s="359">
        <f>AVERAGE(K540:N540)</f>
        <v>0</v>
      </c>
      <c r="P544" s="359">
        <f>AVERAGE(M540:O540)</f>
        <v>0</v>
      </c>
      <c r="Q544" s="359">
        <f>AVERAGE(N540:P540)</f>
        <v>0</v>
      </c>
      <c r="R544" s="359">
        <f>AVERAGE(O540:Q540)</f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</row>
    <row r="545" spans="1:32" x14ac:dyDescent="0.2">
      <c r="A545" s="34"/>
      <c r="D545" s="35" t="str">
        <f>D535</f>
        <v>4-yr rolling avg</v>
      </c>
      <c r="F545" s="358"/>
      <c r="G545" s="358"/>
      <c r="H545" s="358"/>
      <c r="I545" s="358"/>
      <c r="J545" s="358"/>
      <c r="K545" s="358"/>
      <c r="L545" s="358"/>
      <c r="M545" s="358"/>
      <c r="N545" s="359">
        <f>AVERAGE(G540:M540)</f>
        <v>0</v>
      </c>
      <c r="O545" s="359">
        <f>AVERAGE(I540:N540)</f>
        <v>0</v>
      </c>
      <c r="P545" s="359">
        <f>AVERAGE(K540:O540)</f>
        <v>0</v>
      </c>
      <c r="Q545" s="359">
        <f>AVERAGE(M540:P540)</f>
        <v>0</v>
      </c>
      <c r="R545" s="359">
        <f>AVERAGE(N540:Q540)</f>
        <v>0</v>
      </c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</row>
    <row r="546" spans="1:32" x14ac:dyDescent="0.2">
      <c r="A546" s="34"/>
      <c r="D546" s="35" t="str">
        <f>D536</f>
        <v>5-yr rolling avg</v>
      </c>
      <c r="F546" s="358"/>
      <c r="G546" s="358"/>
      <c r="H546" s="358"/>
      <c r="I546" s="358"/>
      <c r="J546" s="358"/>
      <c r="K546" s="358"/>
      <c r="L546" s="358"/>
      <c r="M546" s="358"/>
      <c r="N546" s="359">
        <f>AVERAGE(F540:M540)</f>
        <v>0</v>
      </c>
      <c r="O546" s="359">
        <f>AVERAGE(G540:N540)</f>
        <v>0</v>
      </c>
      <c r="P546" s="359">
        <f>AVERAGE(I540:O540)</f>
        <v>0</v>
      </c>
      <c r="Q546" s="359">
        <f>AVERAGE(K540:P540)</f>
        <v>0</v>
      </c>
      <c r="R546" s="359">
        <f>AVERAGE(M540:Q540)</f>
        <v>0</v>
      </c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</row>
    <row r="547" spans="1:32" x14ac:dyDescent="0.2">
      <c r="A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</row>
    <row r="548" spans="1:32" x14ac:dyDescent="0.2">
      <c r="A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</row>
    <row r="549" spans="1:32" x14ac:dyDescent="0.2">
      <c r="A549" s="34"/>
      <c r="F549" s="349" t="str">
        <f>F539</f>
        <v>2009</v>
      </c>
      <c r="G549" s="512" t="str">
        <f>G539</f>
        <v>2010</v>
      </c>
      <c r="H549" s="512"/>
      <c r="I549" s="512" t="str">
        <f>I539</f>
        <v>2011</v>
      </c>
      <c r="J549" s="513"/>
      <c r="K549" s="512" t="str">
        <f>K539</f>
        <v>2012</v>
      </c>
      <c r="L549" s="512"/>
      <c r="M549" s="349">
        <f t="shared" ref="M549:R549" si="113">M539</f>
        <v>2013</v>
      </c>
      <c r="N549" s="349">
        <f t="shared" si="113"/>
        <v>2014</v>
      </c>
      <c r="O549" s="349">
        <f t="shared" si="113"/>
        <v>2015</v>
      </c>
      <c r="P549" s="349">
        <f t="shared" si="113"/>
        <v>2016</v>
      </c>
      <c r="Q549" s="349">
        <f t="shared" si="113"/>
        <v>2017</v>
      </c>
      <c r="R549" s="349">
        <f t="shared" si="113"/>
        <v>2018</v>
      </c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</row>
    <row r="550" spans="1:32" x14ac:dyDescent="0.2">
      <c r="A550" s="34"/>
      <c r="F550" s="350">
        <f>Step1_Historical!I33</f>
        <v>0</v>
      </c>
      <c r="G550" s="510">
        <f>Step1_Historical!J33</f>
        <v>0</v>
      </c>
      <c r="H550" s="510"/>
      <c r="I550" s="510">
        <f>Step1_Historical!K33</f>
        <v>0</v>
      </c>
      <c r="J550" s="511"/>
      <c r="K550" s="510">
        <f>Step1_Historical!L33</f>
        <v>0</v>
      </c>
      <c r="L550" s="510"/>
      <c r="M550" s="351">
        <f>Step1_Historical!M33</f>
        <v>0</v>
      </c>
      <c r="N550" s="352">
        <f>N124</f>
        <v>0</v>
      </c>
      <c r="O550" s="352">
        <f>O124</f>
        <v>0</v>
      </c>
      <c r="P550" s="352">
        <f>P124</f>
        <v>0</v>
      </c>
      <c r="Q550" s="352">
        <f>Q124</f>
        <v>0</v>
      </c>
      <c r="R550" s="352">
        <f>R124</f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</row>
    <row r="551" spans="1:32" x14ac:dyDescent="0.2">
      <c r="A551" s="34"/>
      <c r="D551" s="353" t="str">
        <f>Step1_Historical!D33</f>
        <v>Designated / Agency</v>
      </c>
      <c r="E551" s="354"/>
      <c r="F551" s="355"/>
      <c r="G551" s="355"/>
      <c r="H551" s="355"/>
      <c r="I551" s="355"/>
      <c r="J551" s="356"/>
      <c r="K551" s="355"/>
      <c r="L551" s="355"/>
      <c r="M551" s="355"/>
      <c r="N551" s="357"/>
      <c r="O551" s="357"/>
      <c r="P551" s="357"/>
      <c r="Q551" s="357"/>
      <c r="R551" s="357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</row>
    <row r="552" spans="1:32" x14ac:dyDescent="0.2">
      <c r="A552" s="34"/>
      <c r="D552" s="35" t="str">
        <f>D542</f>
        <v>No rolling avg</v>
      </c>
      <c r="F552" s="358"/>
      <c r="G552" s="358"/>
      <c r="H552" s="358"/>
      <c r="I552" s="358"/>
      <c r="J552" s="358"/>
      <c r="K552" s="358"/>
      <c r="L552" s="358"/>
      <c r="M552" s="358"/>
      <c r="N552" s="359">
        <f>M550</f>
        <v>0</v>
      </c>
      <c r="O552" s="359">
        <f>N550</f>
        <v>0</v>
      </c>
      <c r="P552" s="359">
        <f>O550</f>
        <v>0</v>
      </c>
      <c r="Q552" s="359">
        <f>P550</f>
        <v>0</v>
      </c>
      <c r="R552" s="359">
        <f>Q550</f>
        <v>0</v>
      </c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</row>
    <row r="553" spans="1:32" x14ac:dyDescent="0.2">
      <c r="A553" s="34"/>
      <c r="D553" s="35" t="str">
        <f>D543</f>
        <v>2-yr rolling avg</v>
      </c>
      <c r="F553" s="358"/>
      <c r="G553" s="358"/>
      <c r="H553" s="358"/>
      <c r="I553" s="358"/>
      <c r="J553" s="358"/>
      <c r="K553" s="358"/>
      <c r="L553" s="358"/>
      <c r="M553" s="358"/>
      <c r="N553" s="359">
        <f>AVERAGE(K550:M550)</f>
        <v>0</v>
      </c>
      <c r="O553" s="359">
        <f>AVERAGE(M550:N550)</f>
        <v>0</v>
      </c>
      <c r="P553" s="359">
        <f>AVERAGE(N550:O550)</f>
        <v>0</v>
      </c>
      <c r="Q553" s="359">
        <f>AVERAGE(O550:P550)</f>
        <v>0</v>
      </c>
      <c r="R553" s="359">
        <f>AVERAGE(P550:Q550)</f>
        <v>0</v>
      </c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</row>
    <row r="554" spans="1:32" x14ac:dyDescent="0.2">
      <c r="A554" s="34"/>
      <c r="D554" s="35" t="str">
        <f>D544</f>
        <v>3-yr rolling avg</v>
      </c>
      <c r="F554" s="358"/>
      <c r="G554" s="358"/>
      <c r="H554" s="358"/>
      <c r="I554" s="358"/>
      <c r="J554" s="358"/>
      <c r="K554" s="358"/>
      <c r="L554" s="358"/>
      <c r="M554" s="358"/>
      <c r="N554" s="359">
        <f>AVERAGE(I550:M550)</f>
        <v>0</v>
      </c>
      <c r="O554" s="359">
        <f>AVERAGE(K550:N550)</f>
        <v>0</v>
      </c>
      <c r="P554" s="359">
        <f>AVERAGE(M550:O550)</f>
        <v>0</v>
      </c>
      <c r="Q554" s="359">
        <f>AVERAGE(N550:P550)</f>
        <v>0</v>
      </c>
      <c r="R554" s="359">
        <f>AVERAGE(O550:Q550)</f>
        <v>0</v>
      </c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</row>
    <row r="555" spans="1:32" x14ac:dyDescent="0.2">
      <c r="A555" s="34"/>
      <c r="D555" s="35" t="str">
        <f>D545</f>
        <v>4-yr rolling avg</v>
      </c>
      <c r="F555" s="358"/>
      <c r="G555" s="358"/>
      <c r="H555" s="358"/>
      <c r="I555" s="358"/>
      <c r="J555" s="358"/>
      <c r="K555" s="358"/>
      <c r="L555" s="358"/>
      <c r="M555" s="358"/>
      <c r="N555" s="359">
        <f>AVERAGE(G550:M550)</f>
        <v>0</v>
      </c>
      <c r="O555" s="359">
        <f>AVERAGE(I550:N550)</f>
        <v>0</v>
      </c>
      <c r="P555" s="359">
        <f>AVERAGE(K550:O550)</f>
        <v>0</v>
      </c>
      <c r="Q555" s="359">
        <f>AVERAGE(M550:P550)</f>
        <v>0</v>
      </c>
      <c r="R555" s="359">
        <f>AVERAGE(N550:Q550)</f>
        <v>0</v>
      </c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</row>
    <row r="556" spans="1:32" x14ac:dyDescent="0.2">
      <c r="A556" s="34"/>
      <c r="D556" s="35" t="str">
        <f>D546</f>
        <v>5-yr rolling avg</v>
      </c>
      <c r="F556" s="358"/>
      <c r="G556" s="358"/>
      <c r="H556" s="358"/>
      <c r="I556" s="358"/>
      <c r="J556" s="358"/>
      <c r="K556" s="358"/>
      <c r="L556" s="358"/>
      <c r="M556" s="358"/>
      <c r="N556" s="359">
        <f>AVERAGE(F550:M550)</f>
        <v>0</v>
      </c>
      <c r="O556" s="359">
        <f>AVERAGE(G550:N550)</f>
        <v>0</v>
      </c>
      <c r="P556" s="359">
        <f>AVERAGE(I550:O550)</f>
        <v>0</v>
      </c>
      <c r="Q556" s="359">
        <f>AVERAGE(K550:P550)</f>
        <v>0</v>
      </c>
      <c r="R556" s="359">
        <f>AVERAGE(M550:Q550)</f>
        <v>0</v>
      </c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</row>
    <row r="557" spans="1:32" x14ac:dyDescent="0.2">
      <c r="A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</row>
    <row r="558" spans="1:32" x14ac:dyDescent="0.2">
      <c r="A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</row>
    <row r="559" spans="1:32" x14ac:dyDescent="0.2">
      <c r="A559" s="34"/>
      <c r="F559" s="349" t="str">
        <f>F549</f>
        <v>2009</v>
      </c>
      <c r="G559" s="512" t="str">
        <f>G549</f>
        <v>2010</v>
      </c>
      <c r="H559" s="512"/>
      <c r="I559" s="512" t="str">
        <f>I549</f>
        <v>2011</v>
      </c>
      <c r="J559" s="513"/>
      <c r="K559" s="512" t="str">
        <f>K549</f>
        <v>2012</v>
      </c>
      <c r="L559" s="512"/>
      <c r="M559" s="349">
        <f t="shared" ref="M559:R559" si="114">M549</f>
        <v>2013</v>
      </c>
      <c r="N559" s="349">
        <f t="shared" si="114"/>
        <v>2014</v>
      </c>
      <c r="O559" s="349">
        <f t="shared" si="114"/>
        <v>2015</v>
      </c>
      <c r="P559" s="349">
        <f t="shared" si="114"/>
        <v>2016</v>
      </c>
      <c r="Q559" s="349">
        <f t="shared" si="114"/>
        <v>2017</v>
      </c>
      <c r="R559" s="349">
        <f t="shared" si="114"/>
        <v>2018</v>
      </c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</row>
    <row r="560" spans="1:32" x14ac:dyDescent="0.2">
      <c r="A560" s="34"/>
      <c r="F560" s="350">
        <f>Step1_Historical!I34</f>
        <v>0</v>
      </c>
      <c r="G560" s="510">
        <f>Step1_Historical!J34</f>
        <v>0</v>
      </c>
      <c r="H560" s="510"/>
      <c r="I560" s="510">
        <f>Step1_Historical!K34</f>
        <v>0</v>
      </c>
      <c r="J560" s="511"/>
      <c r="K560" s="510">
        <f>Step1_Historical!L34</f>
        <v>0</v>
      </c>
      <c r="L560" s="510"/>
      <c r="M560" s="351">
        <f>Step1_Historical!M34</f>
        <v>0</v>
      </c>
      <c r="N560" s="352">
        <f>N140</f>
        <v>0</v>
      </c>
      <c r="O560" s="352">
        <f>O140</f>
        <v>0</v>
      </c>
      <c r="P560" s="352">
        <f>P140</f>
        <v>0</v>
      </c>
      <c r="Q560" s="352">
        <f>Q140</f>
        <v>0</v>
      </c>
      <c r="R560" s="352">
        <f>R140</f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</row>
    <row r="561" spans="1:45" x14ac:dyDescent="0.2">
      <c r="A561" s="34"/>
      <c r="D561" s="353" t="str">
        <f>Step1_Historical!D34</f>
        <v>Supporting Organization</v>
      </c>
      <c r="E561" s="354"/>
      <c r="F561" s="355"/>
      <c r="G561" s="355"/>
      <c r="H561" s="355"/>
      <c r="I561" s="355"/>
      <c r="J561" s="356"/>
      <c r="K561" s="355"/>
      <c r="L561" s="355"/>
      <c r="M561" s="355"/>
      <c r="N561" s="357"/>
      <c r="O561" s="357"/>
      <c r="P561" s="357"/>
      <c r="Q561" s="357"/>
      <c r="R561" s="357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</row>
    <row r="562" spans="1:45" x14ac:dyDescent="0.2">
      <c r="A562" s="34"/>
      <c r="D562" s="35" t="str">
        <f>D552</f>
        <v>No rolling avg</v>
      </c>
      <c r="F562" s="358"/>
      <c r="G562" s="358"/>
      <c r="H562" s="358"/>
      <c r="I562" s="358"/>
      <c r="J562" s="358"/>
      <c r="K562" s="358"/>
      <c r="L562" s="358"/>
      <c r="M562" s="358"/>
      <c r="N562" s="359">
        <f>M560</f>
        <v>0</v>
      </c>
      <c r="O562" s="359">
        <f>N560</f>
        <v>0</v>
      </c>
      <c r="P562" s="359">
        <f>O560</f>
        <v>0</v>
      </c>
      <c r="Q562" s="359">
        <f>P560</f>
        <v>0</v>
      </c>
      <c r="R562" s="359">
        <f>Q560</f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</row>
    <row r="563" spans="1:45" x14ac:dyDescent="0.2">
      <c r="A563" s="34"/>
      <c r="D563" s="35" t="str">
        <f>D553</f>
        <v>2-yr rolling avg</v>
      </c>
      <c r="F563" s="358"/>
      <c r="G563" s="358"/>
      <c r="H563" s="358"/>
      <c r="I563" s="358"/>
      <c r="J563" s="358"/>
      <c r="K563" s="358"/>
      <c r="L563" s="358"/>
      <c r="M563" s="358"/>
      <c r="N563" s="359">
        <f>AVERAGE(K560:M560)</f>
        <v>0</v>
      </c>
      <c r="O563" s="359">
        <f>AVERAGE(M560:N560)</f>
        <v>0</v>
      </c>
      <c r="P563" s="359">
        <f>AVERAGE(N560:O560)</f>
        <v>0</v>
      </c>
      <c r="Q563" s="359">
        <f>AVERAGE(O560:P560)</f>
        <v>0</v>
      </c>
      <c r="R563" s="359">
        <f>AVERAGE(P560:Q560)</f>
        <v>0</v>
      </c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</row>
    <row r="564" spans="1:45" x14ac:dyDescent="0.2">
      <c r="A564" s="34"/>
      <c r="D564" s="35" t="str">
        <f>D554</f>
        <v>3-yr rolling avg</v>
      </c>
      <c r="F564" s="358"/>
      <c r="G564" s="358"/>
      <c r="H564" s="358"/>
      <c r="I564" s="358"/>
      <c r="J564" s="358"/>
      <c r="K564" s="358"/>
      <c r="L564" s="358"/>
      <c r="M564" s="358"/>
      <c r="N564" s="359">
        <f>AVERAGE(I560:M560)</f>
        <v>0</v>
      </c>
      <c r="O564" s="359">
        <f>AVERAGE(K560:N560)</f>
        <v>0</v>
      </c>
      <c r="P564" s="359">
        <f>AVERAGE(M560:O560)</f>
        <v>0</v>
      </c>
      <c r="Q564" s="359">
        <f>AVERAGE(N560:P560)</f>
        <v>0</v>
      </c>
      <c r="R564" s="359">
        <f>AVERAGE(O560:Q560)</f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</row>
    <row r="565" spans="1:45" x14ac:dyDescent="0.2">
      <c r="A565" s="34"/>
      <c r="D565" s="35" t="str">
        <f>D555</f>
        <v>4-yr rolling avg</v>
      </c>
      <c r="F565" s="358"/>
      <c r="G565" s="358"/>
      <c r="H565" s="358"/>
      <c r="I565" s="358"/>
      <c r="J565" s="358"/>
      <c r="K565" s="358"/>
      <c r="L565" s="358"/>
      <c r="M565" s="358"/>
      <c r="N565" s="359">
        <f>AVERAGE(G560:M560)</f>
        <v>0</v>
      </c>
      <c r="O565" s="359">
        <f>AVERAGE(I560:N560)</f>
        <v>0</v>
      </c>
      <c r="P565" s="359">
        <f>AVERAGE(K560:O560)</f>
        <v>0</v>
      </c>
      <c r="Q565" s="359">
        <f>AVERAGE(M560:P560)</f>
        <v>0</v>
      </c>
      <c r="R565" s="359">
        <f>AVERAGE(N560:Q560)</f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</row>
    <row r="566" spans="1:45" x14ac:dyDescent="0.2">
      <c r="A566" s="34"/>
      <c r="D566" s="35" t="str">
        <f>D556</f>
        <v>5-yr rolling avg</v>
      </c>
      <c r="F566" s="358"/>
      <c r="G566" s="358"/>
      <c r="H566" s="358"/>
      <c r="I566" s="358"/>
      <c r="J566" s="358"/>
      <c r="K566" s="358"/>
      <c r="L566" s="358"/>
      <c r="M566" s="358"/>
      <c r="N566" s="359">
        <f>AVERAGE(F560:M560)</f>
        <v>0</v>
      </c>
      <c r="O566" s="359">
        <f>AVERAGE(G560:N560)</f>
        <v>0</v>
      </c>
      <c r="P566" s="359">
        <f>AVERAGE(I560:O560)</f>
        <v>0</v>
      </c>
      <c r="Q566" s="359">
        <f>AVERAGE(K560:P560)</f>
        <v>0</v>
      </c>
      <c r="R566" s="359">
        <f>AVERAGE(M560:Q560)</f>
        <v>0</v>
      </c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</row>
    <row r="567" spans="1:45" x14ac:dyDescent="0.2">
      <c r="A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</row>
    <row r="568" spans="1:45" x14ac:dyDescent="0.2">
      <c r="A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  <c r="AP568" s="34"/>
      <c r="AQ568" s="34"/>
      <c r="AR568" s="34"/>
      <c r="AS568" s="34"/>
    </row>
    <row r="569" spans="1:45" x14ac:dyDescent="0.2">
      <c r="A569" s="34"/>
      <c r="F569" s="349" t="str">
        <f>F559</f>
        <v>2009</v>
      </c>
      <c r="G569" s="512" t="str">
        <f>G559</f>
        <v>2010</v>
      </c>
      <c r="H569" s="512"/>
      <c r="I569" s="512" t="str">
        <f>I559</f>
        <v>2011</v>
      </c>
      <c r="J569" s="513"/>
      <c r="K569" s="512" t="str">
        <f>K559</f>
        <v>2012</v>
      </c>
      <c r="L569" s="512"/>
      <c r="M569" s="349">
        <f t="shared" ref="M569:R569" si="115">M559</f>
        <v>2013</v>
      </c>
      <c r="N569" s="349">
        <f t="shared" si="115"/>
        <v>2014</v>
      </c>
      <c r="O569" s="349">
        <f t="shared" si="115"/>
        <v>2015</v>
      </c>
      <c r="P569" s="349">
        <f t="shared" si="115"/>
        <v>2016</v>
      </c>
      <c r="Q569" s="349">
        <f t="shared" si="115"/>
        <v>2017</v>
      </c>
      <c r="R569" s="349">
        <f t="shared" si="115"/>
        <v>2018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</row>
    <row r="570" spans="1:45" x14ac:dyDescent="0.2">
      <c r="A570" s="34"/>
      <c r="F570" s="350">
        <f>Step1_Historical!I35</f>
        <v>0</v>
      </c>
      <c r="G570" s="510">
        <f>Step1_Historical!J35</f>
        <v>0</v>
      </c>
      <c r="H570" s="510"/>
      <c r="I570" s="510">
        <f>Step1_Historical!K35</f>
        <v>0</v>
      </c>
      <c r="J570" s="511"/>
      <c r="K570" s="510">
        <f>Step1_Historical!L35</f>
        <v>0</v>
      </c>
      <c r="L570" s="510"/>
      <c r="M570" s="351">
        <f>Step1_Historical!M35</f>
        <v>0</v>
      </c>
      <c r="N570" s="352">
        <f>N156</f>
        <v>0</v>
      </c>
      <c r="O570" s="352">
        <f>O156</f>
        <v>0</v>
      </c>
      <c r="P570" s="352">
        <f>P156</f>
        <v>0</v>
      </c>
      <c r="Q570" s="352">
        <f>Q156</f>
        <v>0</v>
      </c>
      <c r="R570" s="352">
        <f>R156</f>
        <v>0</v>
      </c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</row>
    <row r="571" spans="1:45" x14ac:dyDescent="0.2">
      <c r="A571" s="34"/>
      <c r="D571" s="353" t="str">
        <f>Step1_Historical!D35</f>
        <v>Other Fund Type 1</v>
      </c>
      <c r="E571" s="354"/>
      <c r="F571" s="355"/>
      <c r="G571" s="355"/>
      <c r="H571" s="355"/>
      <c r="I571" s="355"/>
      <c r="J571" s="356"/>
      <c r="K571" s="355"/>
      <c r="L571" s="355"/>
      <c r="M571" s="355"/>
      <c r="N571" s="357"/>
      <c r="O571" s="357"/>
      <c r="P571" s="357"/>
      <c r="Q571" s="357"/>
      <c r="R571" s="357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  <c r="AP571" s="34"/>
      <c r="AQ571" s="34"/>
      <c r="AR571" s="34"/>
      <c r="AS571" s="34"/>
    </row>
    <row r="572" spans="1:45" x14ac:dyDescent="0.2">
      <c r="A572" s="34"/>
      <c r="D572" s="35" t="str">
        <f>D562</f>
        <v>No rolling avg</v>
      </c>
      <c r="F572" s="358"/>
      <c r="G572" s="358"/>
      <c r="H572" s="358"/>
      <c r="I572" s="358"/>
      <c r="J572" s="358"/>
      <c r="K572" s="358"/>
      <c r="L572" s="358"/>
      <c r="M572" s="358"/>
      <c r="N572" s="359">
        <f>M570</f>
        <v>0</v>
      </c>
      <c r="O572" s="359">
        <f>N570</f>
        <v>0</v>
      </c>
      <c r="P572" s="359">
        <f>O570</f>
        <v>0</v>
      </c>
      <c r="Q572" s="359">
        <f>P570</f>
        <v>0</v>
      </c>
      <c r="R572" s="359">
        <f>Q570</f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</row>
    <row r="573" spans="1:45" x14ac:dyDescent="0.2">
      <c r="A573" s="34"/>
      <c r="D573" s="35" t="str">
        <f>D563</f>
        <v>2-yr rolling avg</v>
      </c>
      <c r="F573" s="358"/>
      <c r="G573" s="358"/>
      <c r="H573" s="358"/>
      <c r="I573" s="358"/>
      <c r="J573" s="358"/>
      <c r="K573" s="358"/>
      <c r="L573" s="358"/>
      <c r="M573" s="358"/>
      <c r="N573" s="359">
        <f>AVERAGE(K570:M570)</f>
        <v>0</v>
      </c>
      <c r="O573" s="359">
        <f>AVERAGE(M570:N570)</f>
        <v>0</v>
      </c>
      <c r="P573" s="359">
        <f>AVERAGE(N570:O570)</f>
        <v>0</v>
      </c>
      <c r="Q573" s="359">
        <f>AVERAGE(O570:P570)</f>
        <v>0</v>
      </c>
      <c r="R573" s="359">
        <f>AVERAGE(P570:Q570)</f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</row>
    <row r="574" spans="1:45" x14ac:dyDescent="0.2">
      <c r="A574" s="34"/>
      <c r="D574" s="35" t="str">
        <f>D564</f>
        <v>3-yr rolling avg</v>
      </c>
      <c r="F574" s="358"/>
      <c r="G574" s="358"/>
      <c r="H574" s="358"/>
      <c r="I574" s="358"/>
      <c r="J574" s="358"/>
      <c r="K574" s="358"/>
      <c r="L574" s="358"/>
      <c r="M574" s="358"/>
      <c r="N574" s="359">
        <f>AVERAGE(I570:M570)</f>
        <v>0</v>
      </c>
      <c r="O574" s="359">
        <f>AVERAGE(K570:N570)</f>
        <v>0</v>
      </c>
      <c r="P574" s="359">
        <f>AVERAGE(M570:O570)</f>
        <v>0</v>
      </c>
      <c r="Q574" s="359">
        <f>AVERAGE(N570:P570)</f>
        <v>0</v>
      </c>
      <c r="R574" s="359">
        <f>AVERAGE(O570:Q570)</f>
        <v>0</v>
      </c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</row>
    <row r="575" spans="1:45" x14ac:dyDescent="0.2">
      <c r="A575" s="34"/>
      <c r="D575" s="35" t="str">
        <f>D565</f>
        <v>4-yr rolling avg</v>
      </c>
      <c r="F575" s="358"/>
      <c r="G575" s="358"/>
      <c r="H575" s="358"/>
      <c r="I575" s="358"/>
      <c r="J575" s="358"/>
      <c r="K575" s="358"/>
      <c r="L575" s="358"/>
      <c r="M575" s="358"/>
      <c r="N575" s="359">
        <f>AVERAGE(G570:M570)</f>
        <v>0</v>
      </c>
      <c r="O575" s="359">
        <f>AVERAGE(I570:N570)</f>
        <v>0</v>
      </c>
      <c r="P575" s="359">
        <f>AVERAGE(K570:O570)</f>
        <v>0</v>
      </c>
      <c r="Q575" s="359">
        <f>AVERAGE(M570:P570)</f>
        <v>0</v>
      </c>
      <c r="R575" s="359">
        <f>AVERAGE(N570:Q570)</f>
        <v>0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</row>
    <row r="576" spans="1:45" x14ac:dyDescent="0.2">
      <c r="A576" s="34"/>
      <c r="D576" s="35" t="str">
        <f>D566</f>
        <v>5-yr rolling avg</v>
      </c>
      <c r="F576" s="358"/>
      <c r="G576" s="358"/>
      <c r="H576" s="358"/>
      <c r="I576" s="358"/>
      <c r="J576" s="358"/>
      <c r="K576" s="358"/>
      <c r="L576" s="358"/>
      <c r="M576" s="358"/>
      <c r="N576" s="359">
        <f>AVERAGE(F570:M570)</f>
        <v>0</v>
      </c>
      <c r="O576" s="359">
        <f>AVERAGE(G570:N570)</f>
        <v>0</v>
      </c>
      <c r="P576" s="359">
        <f>AVERAGE(I570:O570)</f>
        <v>0</v>
      </c>
      <c r="Q576" s="359">
        <f>AVERAGE(K570:P570)</f>
        <v>0</v>
      </c>
      <c r="R576" s="359">
        <f>AVERAGE(M570:Q570)</f>
        <v>0</v>
      </c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</row>
    <row r="577" spans="1:45" x14ac:dyDescent="0.2">
      <c r="A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</row>
    <row r="578" spans="1:45" x14ac:dyDescent="0.2">
      <c r="A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</row>
    <row r="579" spans="1:45" x14ac:dyDescent="0.2">
      <c r="A579" s="34"/>
      <c r="F579" s="349" t="str">
        <f>F569</f>
        <v>2009</v>
      </c>
      <c r="G579" s="512" t="str">
        <f>G569</f>
        <v>2010</v>
      </c>
      <c r="H579" s="512"/>
      <c r="I579" s="512" t="str">
        <f>I569</f>
        <v>2011</v>
      </c>
      <c r="J579" s="513"/>
      <c r="K579" s="512" t="str">
        <f>K569</f>
        <v>2012</v>
      </c>
      <c r="L579" s="512"/>
      <c r="M579" s="349">
        <f t="shared" ref="M579:R579" si="116">M569</f>
        <v>2013</v>
      </c>
      <c r="N579" s="349">
        <f t="shared" si="116"/>
        <v>2014</v>
      </c>
      <c r="O579" s="349">
        <f t="shared" si="116"/>
        <v>2015</v>
      </c>
      <c r="P579" s="349">
        <f t="shared" si="116"/>
        <v>2016</v>
      </c>
      <c r="Q579" s="349">
        <f t="shared" si="116"/>
        <v>2017</v>
      </c>
      <c r="R579" s="349">
        <f t="shared" si="116"/>
        <v>2018</v>
      </c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</row>
    <row r="580" spans="1:45" x14ac:dyDescent="0.2">
      <c r="A580" s="34"/>
      <c r="F580" s="350">
        <f>Step1_Historical!I36</f>
        <v>0</v>
      </c>
      <c r="G580" s="510">
        <f>Step1_Historical!J36</f>
        <v>0</v>
      </c>
      <c r="H580" s="510"/>
      <c r="I580" s="510">
        <f>Step1_Historical!K36</f>
        <v>0</v>
      </c>
      <c r="J580" s="511"/>
      <c r="K580" s="510">
        <f>Step1_Historical!L36</f>
        <v>0</v>
      </c>
      <c r="L580" s="510"/>
      <c r="M580" s="351">
        <f>Step1_Historical!M36</f>
        <v>0</v>
      </c>
      <c r="N580" s="352">
        <f>N172</f>
        <v>0</v>
      </c>
      <c r="O580" s="352">
        <f>O172</f>
        <v>0</v>
      </c>
      <c r="P580" s="352">
        <f>P172</f>
        <v>0</v>
      </c>
      <c r="Q580" s="352">
        <f>Q172</f>
        <v>0</v>
      </c>
      <c r="R580" s="352">
        <f>R172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</row>
    <row r="581" spans="1:45" x14ac:dyDescent="0.2">
      <c r="A581" s="34"/>
      <c r="D581" s="353" t="str">
        <f>Step1_Historical!D36</f>
        <v>Other Fund Type 2</v>
      </c>
      <c r="E581" s="354"/>
      <c r="F581" s="355"/>
      <c r="G581" s="355"/>
      <c r="H581" s="355"/>
      <c r="I581" s="355"/>
      <c r="J581" s="356"/>
      <c r="K581" s="355"/>
      <c r="L581" s="355"/>
      <c r="M581" s="355"/>
      <c r="N581" s="357"/>
      <c r="O581" s="357"/>
      <c r="P581" s="357"/>
      <c r="Q581" s="357"/>
      <c r="R581" s="357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</row>
    <row r="582" spans="1:45" x14ac:dyDescent="0.2">
      <c r="A582" s="34"/>
      <c r="D582" s="35" t="str">
        <f>D572</f>
        <v>No rolling avg</v>
      </c>
      <c r="F582" s="358"/>
      <c r="G582" s="358"/>
      <c r="H582" s="358"/>
      <c r="I582" s="358"/>
      <c r="J582" s="358"/>
      <c r="K582" s="358"/>
      <c r="L582" s="358"/>
      <c r="M582" s="358"/>
      <c r="N582" s="359">
        <f>M580</f>
        <v>0</v>
      </c>
      <c r="O582" s="359">
        <f>N580</f>
        <v>0</v>
      </c>
      <c r="P582" s="359">
        <f>O580</f>
        <v>0</v>
      </c>
      <c r="Q582" s="359">
        <f>P580</f>
        <v>0</v>
      </c>
      <c r="R582" s="359">
        <f>Q580</f>
        <v>0</v>
      </c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</row>
    <row r="583" spans="1:45" x14ac:dyDescent="0.2">
      <c r="A583" s="34"/>
      <c r="D583" s="35" t="str">
        <f>D573</f>
        <v>2-yr rolling avg</v>
      </c>
      <c r="F583" s="358"/>
      <c r="G583" s="358"/>
      <c r="H583" s="358"/>
      <c r="I583" s="358"/>
      <c r="J583" s="358"/>
      <c r="K583" s="358"/>
      <c r="L583" s="358"/>
      <c r="M583" s="358"/>
      <c r="N583" s="359">
        <f>AVERAGE(K580:M580)</f>
        <v>0</v>
      </c>
      <c r="O583" s="359">
        <f>AVERAGE(M580:N580)</f>
        <v>0</v>
      </c>
      <c r="P583" s="359">
        <f>AVERAGE(N580:O580)</f>
        <v>0</v>
      </c>
      <c r="Q583" s="359">
        <f>AVERAGE(O580:P580)</f>
        <v>0</v>
      </c>
      <c r="R583" s="359">
        <f>AVERAGE(P580:Q580)</f>
        <v>0</v>
      </c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</row>
    <row r="584" spans="1:45" x14ac:dyDescent="0.2">
      <c r="A584" s="34"/>
      <c r="D584" s="35" t="str">
        <f>D574</f>
        <v>3-yr rolling avg</v>
      </c>
      <c r="F584" s="358"/>
      <c r="G584" s="358"/>
      <c r="H584" s="358"/>
      <c r="I584" s="358"/>
      <c r="J584" s="358"/>
      <c r="K584" s="358"/>
      <c r="L584" s="358"/>
      <c r="M584" s="358"/>
      <c r="N584" s="359">
        <f>AVERAGE(I580:M580)</f>
        <v>0</v>
      </c>
      <c r="O584" s="359">
        <f>AVERAGE(K580:N580)</f>
        <v>0</v>
      </c>
      <c r="P584" s="359">
        <f>AVERAGE(M580:O580)</f>
        <v>0</v>
      </c>
      <c r="Q584" s="359">
        <f>AVERAGE(N580:P580)</f>
        <v>0</v>
      </c>
      <c r="R584" s="359">
        <f>AVERAGE(O580:Q580)</f>
        <v>0</v>
      </c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</row>
    <row r="585" spans="1:45" x14ac:dyDescent="0.2">
      <c r="A585" s="34"/>
      <c r="D585" s="35" t="str">
        <f>D575</f>
        <v>4-yr rolling avg</v>
      </c>
      <c r="F585" s="358"/>
      <c r="G585" s="358"/>
      <c r="H585" s="358"/>
      <c r="I585" s="358"/>
      <c r="J585" s="358"/>
      <c r="K585" s="358"/>
      <c r="L585" s="358"/>
      <c r="M585" s="358"/>
      <c r="N585" s="359">
        <f>AVERAGE(G580:M580)</f>
        <v>0</v>
      </c>
      <c r="O585" s="359">
        <f>AVERAGE(I580:N580)</f>
        <v>0</v>
      </c>
      <c r="P585" s="359">
        <f>AVERAGE(K580:O580)</f>
        <v>0</v>
      </c>
      <c r="Q585" s="359">
        <f>AVERAGE(M580:P580)</f>
        <v>0</v>
      </c>
      <c r="R585" s="359">
        <f>AVERAGE(N580:Q580)</f>
        <v>0</v>
      </c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</row>
    <row r="586" spans="1:45" x14ac:dyDescent="0.2">
      <c r="A586" s="34"/>
      <c r="D586" s="35" t="str">
        <f>D576</f>
        <v>5-yr rolling avg</v>
      </c>
      <c r="F586" s="358"/>
      <c r="G586" s="358"/>
      <c r="H586" s="358"/>
      <c r="I586" s="358"/>
      <c r="J586" s="358"/>
      <c r="K586" s="358"/>
      <c r="L586" s="358"/>
      <c r="M586" s="358"/>
      <c r="N586" s="359">
        <f>AVERAGE(F580:M580)</f>
        <v>0</v>
      </c>
      <c r="O586" s="359">
        <f>AVERAGE(G580:N580)</f>
        <v>0</v>
      </c>
      <c r="P586" s="359">
        <f>AVERAGE(I580:O580)</f>
        <v>0</v>
      </c>
      <c r="Q586" s="359">
        <f>AVERAGE(K580:P580)</f>
        <v>0</v>
      </c>
      <c r="R586" s="359">
        <f>AVERAGE(M580:Q580)</f>
        <v>0</v>
      </c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</row>
    <row r="587" spans="1:45" x14ac:dyDescent="0.2">
      <c r="A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</row>
    <row r="588" spans="1:45" x14ac:dyDescent="0.2">
      <c r="A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</row>
    <row r="589" spans="1:45" x14ac:dyDescent="0.2">
      <c r="A589" s="34"/>
      <c r="F589" s="349" t="str">
        <f>F579</f>
        <v>2009</v>
      </c>
      <c r="G589" s="512" t="str">
        <f>G579</f>
        <v>2010</v>
      </c>
      <c r="H589" s="512"/>
      <c r="I589" s="512" t="str">
        <f>I579</f>
        <v>2011</v>
      </c>
      <c r="J589" s="513"/>
      <c r="K589" s="512" t="str">
        <f>K579</f>
        <v>2012</v>
      </c>
      <c r="L589" s="512"/>
      <c r="M589" s="349">
        <f t="shared" ref="M589:R589" si="117">M579</f>
        <v>2013</v>
      </c>
      <c r="N589" s="349">
        <f t="shared" si="117"/>
        <v>2014</v>
      </c>
      <c r="O589" s="349">
        <f t="shared" si="117"/>
        <v>2015</v>
      </c>
      <c r="P589" s="349">
        <f t="shared" si="117"/>
        <v>2016</v>
      </c>
      <c r="Q589" s="349">
        <f t="shared" si="117"/>
        <v>2017</v>
      </c>
      <c r="R589" s="349">
        <f t="shared" si="117"/>
        <v>2018</v>
      </c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</row>
    <row r="590" spans="1:45" x14ac:dyDescent="0.2">
      <c r="A590" s="34"/>
      <c r="F590" s="350">
        <f>Step1_Historical!I37</f>
        <v>0</v>
      </c>
      <c r="G590" s="510">
        <f>Step1_Historical!J37</f>
        <v>0</v>
      </c>
      <c r="H590" s="510"/>
      <c r="I590" s="510">
        <f>Step1_Historical!K37</f>
        <v>0</v>
      </c>
      <c r="J590" s="511"/>
      <c r="K590" s="510">
        <f>Step1_Historical!L37</f>
        <v>0</v>
      </c>
      <c r="L590" s="510"/>
      <c r="M590" s="351">
        <f>Step1_Historical!M37</f>
        <v>0</v>
      </c>
      <c r="N590" s="352">
        <f>N188</f>
        <v>0</v>
      </c>
      <c r="O590" s="352">
        <f>O188</f>
        <v>0</v>
      </c>
      <c r="P590" s="352">
        <f>P188</f>
        <v>0</v>
      </c>
      <c r="Q590" s="352">
        <f>Q188</f>
        <v>0</v>
      </c>
      <c r="R590" s="352">
        <f>R188</f>
        <v>0</v>
      </c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</row>
    <row r="591" spans="1:45" x14ac:dyDescent="0.2">
      <c r="A591" s="34"/>
      <c r="D591" s="353" t="str">
        <f>Step1_Historical!D37</f>
        <v>Other Fund Type 3</v>
      </c>
      <c r="E591" s="354"/>
      <c r="F591" s="355"/>
      <c r="G591" s="355"/>
      <c r="H591" s="355"/>
      <c r="I591" s="355"/>
      <c r="J591" s="356"/>
      <c r="K591" s="355"/>
      <c r="L591" s="355"/>
      <c r="M591" s="355"/>
      <c r="N591" s="357"/>
      <c r="O591" s="357"/>
      <c r="P591" s="357"/>
      <c r="Q591" s="357"/>
      <c r="R591" s="357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</row>
    <row r="592" spans="1:45" x14ac:dyDescent="0.2">
      <c r="A592" s="34"/>
      <c r="D592" s="35" t="str">
        <f>D582</f>
        <v>No rolling avg</v>
      </c>
      <c r="F592" s="358"/>
      <c r="G592" s="358"/>
      <c r="H592" s="358"/>
      <c r="I592" s="358"/>
      <c r="J592" s="358"/>
      <c r="K592" s="358"/>
      <c r="L592" s="358"/>
      <c r="M592" s="358"/>
      <c r="N592" s="359">
        <f>M590</f>
        <v>0</v>
      </c>
      <c r="O592" s="359">
        <f>N590</f>
        <v>0</v>
      </c>
      <c r="P592" s="359">
        <f>O590</f>
        <v>0</v>
      </c>
      <c r="Q592" s="359">
        <f>P590</f>
        <v>0</v>
      </c>
      <c r="R592" s="359">
        <f>Q590</f>
        <v>0</v>
      </c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</row>
    <row r="593" spans="1:45" x14ac:dyDescent="0.2">
      <c r="A593" s="34"/>
      <c r="D593" s="35" t="str">
        <f>D583</f>
        <v>2-yr rolling avg</v>
      </c>
      <c r="F593" s="358"/>
      <c r="G593" s="358"/>
      <c r="H593" s="358"/>
      <c r="I593" s="358"/>
      <c r="J593" s="358"/>
      <c r="K593" s="358"/>
      <c r="L593" s="358"/>
      <c r="M593" s="358"/>
      <c r="N593" s="359">
        <f>AVERAGE(K590:M590)</f>
        <v>0</v>
      </c>
      <c r="O593" s="359">
        <f>AVERAGE(M590:N590)</f>
        <v>0</v>
      </c>
      <c r="P593" s="359">
        <f>AVERAGE(N590:O590)</f>
        <v>0</v>
      </c>
      <c r="Q593" s="359">
        <f>AVERAGE(O590:P590)</f>
        <v>0</v>
      </c>
      <c r="R593" s="359">
        <f>AVERAGE(P590:Q590)</f>
        <v>0</v>
      </c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  <c r="AP593" s="34"/>
      <c r="AQ593" s="34"/>
      <c r="AR593" s="34"/>
      <c r="AS593" s="34"/>
    </row>
    <row r="594" spans="1:45" x14ac:dyDescent="0.2">
      <c r="A594" s="34"/>
      <c r="D594" s="35" t="str">
        <f>D584</f>
        <v>3-yr rolling avg</v>
      </c>
      <c r="F594" s="358"/>
      <c r="G594" s="358"/>
      <c r="H594" s="358"/>
      <c r="I594" s="358"/>
      <c r="J594" s="358"/>
      <c r="K594" s="358"/>
      <c r="L594" s="358"/>
      <c r="M594" s="358"/>
      <c r="N594" s="359">
        <f>AVERAGE(I590:M590)</f>
        <v>0</v>
      </c>
      <c r="O594" s="359">
        <f>AVERAGE(K590:N590)</f>
        <v>0</v>
      </c>
      <c r="P594" s="359">
        <f>AVERAGE(M590:O590)</f>
        <v>0</v>
      </c>
      <c r="Q594" s="359">
        <f>AVERAGE(N590:P590)</f>
        <v>0</v>
      </c>
      <c r="R594" s="359">
        <f>AVERAGE(O590:Q590)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  <c r="AP594" s="34"/>
      <c r="AQ594" s="34"/>
      <c r="AR594" s="34"/>
      <c r="AS594" s="34"/>
    </row>
    <row r="595" spans="1:45" x14ac:dyDescent="0.2">
      <c r="A595" s="34"/>
      <c r="D595" s="35" t="str">
        <f>D585</f>
        <v>4-yr rolling avg</v>
      </c>
      <c r="F595" s="358"/>
      <c r="G595" s="358"/>
      <c r="H595" s="358"/>
      <c r="I595" s="358"/>
      <c r="J595" s="358"/>
      <c r="K595" s="358"/>
      <c r="L595" s="358"/>
      <c r="M595" s="358"/>
      <c r="N595" s="359">
        <f>AVERAGE(G590:M590)</f>
        <v>0</v>
      </c>
      <c r="O595" s="359">
        <f>AVERAGE(I590:N590)</f>
        <v>0</v>
      </c>
      <c r="P595" s="359">
        <f>AVERAGE(K590:O590)</f>
        <v>0</v>
      </c>
      <c r="Q595" s="359">
        <f>AVERAGE(M590:P590)</f>
        <v>0</v>
      </c>
      <c r="R595" s="359">
        <f>AVERAGE(N590:Q590)</f>
        <v>0</v>
      </c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  <c r="AN595" s="34"/>
      <c r="AO595" s="34"/>
      <c r="AP595" s="34"/>
      <c r="AQ595" s="34"/>
      <c r="AR595" s="34"/>
      <c r="AS595" s="34"/>
    </row>
    <row r="596" spans="1:45" x14ac:dyDescent="0.2">
      <c r="A596" s="34"/>
      <c r="D596" s="35" t="str">
        <f>D586</f>
        <v>5-yr rolling avg</v>
      </c>
      <c r="F596" s="358"/>
      <c r="G596" s="358"/>
      <c r="H596" s="358"/>
      <c r="I596" s="358"/>
      <c r="J596" s="358"/>
      <c r="K596" s="358"/>
      <c r="L596" s="358"/>
      <c r="M596" s="358"/>
      <c r="N596" s="359">
        <f>AVERAGE(F590:M590)</f>
        <v>0</v>
      </c>
      <c r="O596" s="359">
        <f>AVERAGE(G590:N590)</f>
        <v>0</v>
      </c>
      <c r="P596" s="359">
        <f>AVERAGE(I590:O590)</f>
        <v>0</v>
      </c>
      <c r="Q596" s="359">
        <f>AVERAGE(K590:P590)</f>
        <v>0</v>
      </c>
      <c r="R596" s="359">
        <f>AVERAGE(M590:Q590)</f>
        <v>0</v>
      </c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</row>
    <row r="597" spans="1:45" x14ac:dyDescent="0.2">
      <c r="A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</row>
    <row r="598" spans="1:45" x14ac:dyDescent="0.2">
      <c r="A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</row>
    <row r="599" spans="1:45" x14ac:dyDescent="0.2">
      <c r="A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</row>
    <row r="600" spans="1:45" x14ac:dyDescent="0.2">
      <c r="A600" s="34"/>
      <c r="D600" s="348" t="s">
        <v>59</v>
      </c>
      <c r="F600" s="360">
        <f>F570+F560+F550+F540+F530+F520+F510+F500+F580+F590</f>
        <v>0</v>
      </c>
      <c r="G600" s="514">
        <f>G570+G560+G550+G540+G530+G520+G510+G500+G580+G590</f>
        <v>0</v>
      </c>
      <c r="H600" s="515">
        <f>H570+H560+H550+H540+H530+H520+H510+H500</f>
        <v>0</v>
      </c>
      <c r="I600" s="514">
        <f>I570+I560+I550+I540+I530+I520+I510+I500+I580+I590</f>
        <v>0</v>
      </c>
      <c r="J600" s="515">
        <f>J570+J560+J550+J540+J530+J520+J510+J500</f>
        <v>0</v>
      </c>
      <c r="K600" s="514">
        <f>K570+K560+K550+K540+K530+K520+K510+K500+K580+K590</f>
        <v>0</v>
      </c>
      <c r="L600" s="515">
        <f>L570+L560+L550+L540+L530+L520+L510+L500</f>
        <v>0</v>
      </c>
      <c r="M600" s="361">
        <f>M570+M560+M550+M540+M530+M520+M510+M500+M580+M590</f>
        <v>0</v>
      </c>
      <c r="N600" s="362"/>
      <c r="O600" s="362"/>
      <c r="P600" s="362"/>
      <c r="Q600" s="362"/>
      <c r="R600" s="362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</row>
    <row r="601" spans="1:45" x14ac:dyDescent="0.2">
      <c r="A601" s="34"/>
      <c r="F601" s="360">
        <f>Step1_Historical!I38</f>
        <v>0</v>
      </c>
      <c r="G601" s="514">
        <f>Step1_Historical!J38</f>
        <v>0</v>
      </c>
      <c r="H601" s="515">
        <f>Step1_Historical!K38</f>
        <v>0</v>
      </c>
      <c r="I601" s="514">
        <f>Step1_Historical!K38</f>
        <v>0</v>
      </c>
      <c r="J601" s="515" t="e">
        <f>#REF!+J571+J561+J551+J541+J531+J521+J511+J501</f>
        <v>#REF!</v>
      </c>
      <c r="K601" s="514">
        <f>Step1_Historical!L38</f>
        <v>0</v>
      </c>
      <c r="L601" s="515" t="e">
        <f>#REF!+L571+L561+L551+L541+L531+L521+L511+L501</f>
        <v>#REF!</v>
      </c>
      <c r="M601" s="361">
        <f>Step1_Historical!M38</f>
        <v>0</v>
      </c>
      <c r="N601" s="362"/>
      <c r="O601" s="362"/>
      <c r="P601" s="362"/>
      <c r="Q601" s="362"/>
      <c r="R601" s="362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</row>
    <row r="602" spans="1:45" x14ac:dyDescent="0.2">
      <c r="A602" s="34"/>
      <c r="N602" s="354"/>
      <c r="O602" s="354"/>
      <c r="P602" s="354"/>
      <c r="Q602" s="354"/>
      <c r="R602" s="35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</row>
    <row r="603" spans="1:4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</row>
    <row r="604" spans="1:4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</row>
    <row r="605" spans="1:4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</row>
    <row r="606" spans="1:4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</row>
    <row r="607" spans="1:4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</row>
    <row r="608" spans="1:4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</row>
    <row r="609" spans="1:4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</row>
    <row r="610" spans="1:4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</row>
    <row r="611" spans="1:4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</row>
    <row r="612" spans="1:4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</row>
    <row r="613" spans="1:4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</row>
    <row r="614" spans="1:4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</row>
    <row r="615" spans="1:4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</row>
    <row r="616" spans="1:4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  <c r="AN616" s="34"/>
      <c r="AO616" s="34"/>
      <c r="AP616" s="34"/>
      <c r="AQ616" s="34"/>
      <c r="AR616" s="34"/>
      <c r="AS616" s="34"/>
    </row>
    <row r="617" spans="1:4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</row>
    <row r="618" spans="1:4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  <c r="AP618" s="34"/>
      <c r="AQ618" s="34"/>
      <c r="AR618" s="34"/>
      <c r="AS618" s="34"/>
    </row>
    <row r="619" spans="1:4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  <c r="AN619" s="34"/>
      <c r="AO619" s="34"/>
      <c r="AP619" s="34"/>
      <c r="AQ619" s="34"/>
      <c r="AR619" s="34"/>
      <c r="AS619" s="34"/>
    </row>
    <row r="620" spans="1:4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  <c r="AP620" s="34"/>
      <c r="AQ620" s="34"/>
      <c r="AR620" s="34"/>
      <c r="AS620" s="34"/>
    </row>
    <row r="621" spans="1:4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</row>
    <row r="622" spans="1:4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</row>
    <row r="623" spans="1:4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</row>
    <row r="624" spans="1:4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</row>
    <row r="625" spans="1:4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</row>
    <row r="626" spans="1:4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</row>
    <row r="627" spans="1:4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</row>
    <row r="628" spans="1:4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</row>
    <row r="629" spans="1:4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</row>
    <row r="630" spans="1:4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</row>
    <row r="631" spans="1:4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</row>
    <row r="632" spans="1:4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</row>
    <row r="633" spans="1:4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</row>
    <row r="634" spans="1:4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</row>
    <row r="635" spans="1:4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</row>
    <row r="636" spans="1:4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</row>
    <row r="637" spans="1:4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</row>
    <row r="638" spans="1:4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</row>
    <row r="639" spans="1:4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</row>
    <row r="640" spans="1:4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</row>
    <row r="641" spans="1:4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  <c r="AN641" s="34"/>
      <c r="AO641" s="34"/>
      <c r="AP641" s="34"/>
      <c r="AQ641" s="34"/>
      <c r="AR641" s="34"/>
      <c r="AS641" s="34"/>
    </row>
    <row r="642" spans="1:4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  <c r="AN642" s="34"/>
      <c r="AO642" s="34"/>
      <c r="AP642" s="34"/>
      <c r="AQ642" s="34"/>
      <c r="AR642" s="34"/>
      <c r="AS642" s="34"/>
    </row>
    <row r="643" spans="1:4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  <c r="AN643" s="34"/>
      <c r="AO643" s="34"/>
      <c r="AP643" s="34"/>
      <c r="AQ643" s="34"/>
      <c r="AR643" s="34"/>
      <c r="AS643" s="34"/>
    </row>
    <row r="644" spans="1:4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  <c r="AN644" s="34"/>
      <c r="AO644" s="34"/>
      <c r="AP644" s="34"/>
      <c r="AQ644" s="34"/>
      <c r="AR644" s="34"/>
      <c r="AS644" s="34"/>
    </row>
    <row r="645" spans="1:4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  <c r="AN645" s="34"/>
      <c r="AO645" s="34"/>
      <c r="AP645" s="34"/>
      <c r="AQ645" s="34"/>
      <c r="AR645" s="34"/>
      <c r="AS645" s="34"/>
    </row>
    <row r="646" spans="1:4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  <c r="AP646" s="34"/>
      <c r="AQ646" s="34"/>
      <c r="AR646" s="34"/>
      <c r="AS646" s="34"/>
    </row>
    <row r="647" spans="1:4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  <c r="AP647" s="34"/>
      <c r="AQ647" s="34"/>
      <c r="AR647" s="34"/>
      <c r="AS647" s="34"/>
    </row>
    <row r="648" spans="1:4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  <c r="AN648" s="34"/>
      <c r="AO648" s="34"/>
      <c r="AP648" s="34"/>
      <c r="AQ648" s="34"/>
      <c r="AR648" s="34"/>
      <c r="AS648" s="34"/>
    </row>
    <row r="649" spans="1:4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  <c r="AP649" s="34"/>
      <c r="AQ649" s="34"/>
      <c r="AR649" s="34"/>
      <c r="AS649" s="34"/>
    </row>
    <row r="650" spans="1:4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  <c r="AN650" s="34"/>
      <c r="AO650" s="34"/>
      <c r="AP650" s="34"/>
      <c r="AQ650" s="34"/>
      <c r="AR650" s="34"/>
      <c r="AS650" s="34"/>
    </row>
    <row r="651" spans="1:4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  <c r="AN651" s="34"/>
      <c r="AO651" s="34"/>
      <c r="AP651" s="34"/>
      <c r="AQ651" s="34"/>
      <c r="AR651" s="34"/>
      <c r="AS651" s="34"/>
    </row>
    <row r="652" spans="1:4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  <c r="AP652" s="34"/>
      <c r="AQ652" s="34"/>
      <c r="AR652" s="34"/>
      <c r="AS652" s="34"/>
    </row>
    <row r="653" spans="1:4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  <c r="AN653" s="34"/>
      <c r="AO653" s="34"/>
      <c r="AP653" s="34"/>
      <c r="AQ653" s="34"/>
      <c r="AR653" s="34"/>
      <c r="AS653" s="34"/>
    </row>
    <row r="654" spans="1:4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  <c r="AN654" s="34"/>
      <c r="AO654" s="34"/>
      <c r="AP654" s="34"/>
      <c r="AQ654" s="34"/>
      <c r="AR654" s="34"/>
      <c r="AS654" s="34"/>
    </row>
    <row r="655" spans="1:4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/>
      <c r="AO655" s="34"/>
      <c r="AP655" s="34"/>
      <c r="AQ655" s="34"/>
      <c r="AR655" s="34"/>
      <c r="AS655" s="34"/>
    </row>
    <row r="656" spans="1:4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</row>
    <row r="657" spans="1:4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  <c r="AN657" s="34"/>
      <c r="AO657" s="34"/>
      <c r="AP657" s="34"/>
      <c r="AQ657" s="34"/>
      <c r="AR657" s="34"/>
      <c r="AS657" s="34"/>
    </row>
    <row r="658" spans="1:4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  <c r="AN658" s="34"/>
      <c r="AO658" s="34"/>
      <c r="AP658" s="34"/>
      <c r="AQ658" s="34"/>
      <c r="AR658" s="34"/>
      <c r="AS658" s="34"/>
    </row>
    <row r="659" spans="1:4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  <c r="AN659" s="34"/>
      <c r="AO659" s="34"/>
      <c r="AP659" s="34"/>
      <c r="AQ659" s="34"/>
      <c r="AR659" s="34"/>
      <c r="AS659" s="34"/>
    </row>
    <row r="660" spans="1:4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  <c r="AP660" s="34"/>
      <c r="AQ660" s="34"/>
      <c r="AR660" s="34"/>
      <c r="AS660" s="34"/>
    </row>
    <row r="661" spans="1:4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  <c r="AN661" s="34"/>
      <c r="AO661" s="34"/>
      <c r="AP661" s="34"/>
      <c r="AQ661" s="34"/>
      <c r="AR661" s="34"/>
      <c r="AS661" s="34"/>
    </row>
    <row r="662" spans="1:4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  <c r="AN662" s="34"/>
      <c r="AO662" s="34"/>
      <c r="AP662" s="34"/>
      <c r="AQ662" s="34"/>
      <c r="AR662" s="34"/>
      <c r="AS662" s="34"/>
    </row>
    <row r="663" spans="1:4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  <c r="AN663" s="34"/>
      <c r="AO663" s="34"/>
      <c r="AP663" s="34"/>
      <c r="AQ663" s="34"/>
      <c r="AR663" s="34"/>
      <c r="AS663" s="34"/>
    </row>
    <row r="664" spans="1:45" x14ac:dyDescent="0.2">
      <c r="A664" s="34"/>
      <c r="B664" s="34"/>
      <c r="C664" s="34"/>
      <c r="D664" s="34"/>
      <c r="E664" s="34"/>
      <c r="F664" s="34"/>
      <c r="G664" s="373"/>
      <c r="H664" s="373"/>
      <c r="I664" s="373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  <c r="AP664" s="34"/>
      <c r="AQ664" s="34"/>
      <c r="AR664" s="34"/>
      <c r="AS664" s="34"/>
    </row>
    <row r="665" spans="1:45" x14ac:dyDescent="0.2">
      <c r="A665" s="34"/>
      <c r="B665" s="34"/>
      <c r="C665" s="34"/>
      <c r="D665" s="34"/>
      <c r="E665" s="34"/>
      <c r="F665" s="34"/>
      <c r="G665" s="373"/>
      <c r="H665" s="373"/>
      <c r="I665" s="373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  <c r="AN665" s="34"/>
      <c r="AO665" s="34"/>
      <c r="AP665" s="34"/>
      <c r="AQ665" s="34"/>
      <c r="AR665" s="34"/>
      <c r="AS665" s="34"/>
    </row>
    <row r="666" spans="1:45" x14ac:dyDescent="0.2">
      <c r="A666" s="34"/>
      <c r="B666" s="34"/>
      <c r="C666" s="34"/>
      <c r="D666" s="34"/>
      <c r="E666" s="34"/>
      <c r="F666" s="34"/>
      <c r="G666" s="373"/>
      <c r="H666" s="373"/>
      <c r="I666" s="373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  <c r="AP666" s="34"/>
      <c r="AQ666" s="34"/>
      <c r="AR666" s="34"/>
      <c r="AS666" s="34"/>
    </row>
    <row r="667" spans="1:45" x14ac:dyDescent="0.2">
      <c r="A667" s="34"/>
      <c r="B667" s="34"/>
      <c r="C667" s="34"/>
      <c r="D667" s="34"/>
      <c r="E667" s="34"/>
      <c r="F667" s="34"/>
      <c r="G667" s="373"/>
      <c r="H667" s="373"/>
      <c r="I667" s="373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/>
      <c r="AO667" s="34"/>
      <c r="AP667" s="34"/>
      <c r="AQ667" s="34"/>
      <c r="AR667" s="34"/>
      <c r="AS667" s="34"/>
    </row>
    <row r="668" spans="1:45" x14ac:dyDescent="0.2">
      <c r="A668" s="34"/>
      <c r="B668" s="34"/>
      <c r="C668" s="34"/>
      <c r="D668" s="34"/>
      <c r="E668" s="34"/>
      <c r="F668" s="34"/>
      <c r="G668" s="373"/>
      <c r="H668" s="373"/>
      <c r="I668" s="373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  <c r="AP668" s="34"/>
      <c r="AQ668" s="34"/>
      <c r="AR668" s="34"/>
      <c r="AS668" s="34"/>
    </row>
    <row r="669" spans="1:45" x14ac:dyDescent="0.2">
      <c r="A669" s="34"/>
      <c r="B669" s="34"/>
      <c r="C669" s="34"/>
      <c r="D669" s="34"/>
      <c r="E669" s="34"/>
      <c r="F669" s="34"/>
      <c r="G669" s="373"/>
      <c r="H669" s="373"/>
      <c r="I669" s="373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</row>
    <row r="670" spans="1:45" x14ac:dyDescent="0.2">
      <c r="A670" s="34"/>
      <c r="B670" s="34"/>
      <c r="C670" s="34"/>
      <c r="D670" s="34"/>
      <c r="E670" s="34"/>
      <c r="F670" s="34"/>
      <c r="G670" s="373"/>
      <c r="H670" s="373"/>
      <c r="I670" s="373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</row>
    <row r="671" spans="1:45" x14ac:dyDescent="0.2">
      <c r="A671" s="34"/>
      <c r="B671" s="34"/>
      <c r="C671" s="34"/>
      <c r="D671" s="34"/>
      <c r="E671" s="34"/>
      <c r="F671" s="34"/>
      <c r="G671" s="373"/>
      <c r="H671" s="373"/>
      <c r="I671" s="373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  <c r="AP671" s="34"/>
      <c r="AQ671" s="34"/>
      <c r="AR671" s="34"/>
      <c r="AS671" s="34"/>
    </row>
    <row r="672" spans="1:45" x14ac:dyDescent="0.2">
      <c r="A672" s="34"/>
      <c r="B672" s="34"/>
      <c r="C672" s="34"/>
      <c r="D672" s="34"/>
      <c r="E672" s="34"/>
      <c r="F672" s="34"/>
      <c r="G672" s="373"/>
      <c r="H672" s="373"/>
      <c r="I672" s="373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</row>
    <row r="673" spans="1:45" x14ac:dyDescent="0.2">
      <c r="A673" s="34"/>
      <c r="B673" s="34"/>
      <c r="C673" s="34"/>
      <c r="D673" s="34"/>
      <c r="E673" s="34"/>
      <c r="F673" s="34"/>
      <c r="G673" s="373"/>
      <c r="H673" s="373"/>
      <c r="I673" s="373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  <c r="AP673" s="34"/>
      <c r="AQ673" s="34"/>
      <c r="AR673" s="34"/>
      <c r="AS673" s="34"/>
    </row>
    <row r="674" spans="1:45" x14ac:dyDescent="0.2">
      <c r="A674" s="34"/>
      <c r="B674" s="34"/>
      <c r="C674" s="34"/>
      <c r="D674" s="34"/>
      <c r="E674" s="34"/>
      <c r="F674" s="34"/>
      <c r="G674" s="373"/>
      <c r="H674" s="373"/>
      <c r="I674" s="373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  <c r="AN674" s="34"/>
      <c r="AO674" s="34"/>
      <c r="AP674" s="34"/>
      <c r="AQ674" s="34"/>
      <c r="AR674" s="34"/>
      <c r="AS674" s="34"/>
    </row>
    <row r="675" spans="1:45" x14ac:dyDescent="0.2">
      <c r="A675" s="34"/>
      <c r="B675" s="34"/>
      <c r="C675" s="34"/>
      <c r="D675" s="34"/>
      <c r="E675" s="34"/>
      <c r="F675" s="34"/>
      <c r="G675" s="373"/>
      <c r="H675" s="373"/>
      <c r="I675" s="373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  <c r="AP675" s="34"/>
      <c r="AQ675" s="34"/>
      <c r="AR675" s="34"/>
      <c r="AS675" s="34"/>
    </row>
    <row r="676" spans="1:4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</row>
    <row r="677" spans="1:4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  <c r="AN677" s="34"/>
      <c r="AO677" s="34"/>
      <c r="AP677" s="34"/>
      <c r="AQ677" s="34"/>
      <c r="AR677" s="34"/>
      <c r="AS677" s="34"/>
    </row>
    <row r="678" spans="1:4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  <c r="AP678" s="34"/>
      <c r="AQ678" s="34"/>
      <c r="AR678" s="34"/>
      <c r="AS678" s="34"/>
    </row>
    <row r="679" spans="1:4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  <c r="AP679" s="34"/>
      <c r="AQ679" s="34"/>
      <c r="AR679" s="34"/>
      <c r="AS679" s="34"/>
    </row>
    <row r="680" spans="1:4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</row>
    <row r="681" spans="1:4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</row>
    <row r="682" spans="1:4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</row>
    <row r="683" spans="1:4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</row>
    <row r="684" spans="1:4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</row>
    <row r="685" spans="1:4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</row>
    <row r="686" spans="1:4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</row>
    <row r="687" spans="1:4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</row>
    <row r="688" spans="1:4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</row>
    <row r="689" spans="1:4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</row>
    <row r="690" spans="1:4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</row>
    <row r="691" spans="1:4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</row>
    <row r="692" spans="1:4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</row>
    <row r="693" spans="1:4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</row>
    <row r="694" spans="1:4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</row>
    <row r="695" spans="1:4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</row>
    <row r="696" spans="1:4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</row>
    <row r="697" spans="1:4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</row>
    <row r="698" spans="1:4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</row>
    <row r="699" spans="1:4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</row>
    <row r="700" spans="1:4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</row>
    <row r="701" spans="1:4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</row>
    <row r="702" spans="1:4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</row>
    <row r="703" spans="1:4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</row>
    <row r="704" spans="1:4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</row>
    <row r="705" spans="1:4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</row>
    <row r="706" spans="1:4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</row>
    <row r="707" spans="1:4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</row>
    <row r="708" spans="1:4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</row>
    <row r="709" spans="1:4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</row>
    <row r="710" spans="1:4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</row>
    <row r="711" spans="1:4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</row>
    <row r="712" spans="1:4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</row>
    <row r="713" spans="1:4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</row>
    <row r="714" spans="1:4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</row>
    <row r="715" spans="1:4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</row>
    <row r="716" spans="1:4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</row>
    <row r="717" spans="1:4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</row>
    <row r="718" spans="1:4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</row>
    <row r="719" spans="1:4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</row>
    <row r="720" spans="1:4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</row>
    <row r="721" spans="1:4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</row>
    <row r="722" spans="1:4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</row>
    <row r="723" spans="1:4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</row>
    <row r="724" spans="1:4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</row>
    <row r="725" spans="1:4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</row>
    <row r="726" spans="1:4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</row>
    <row r="727" spans="1:4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</row>
    <row r="728" spans="1:4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</row>
    <row r="729" spans="1:4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</row>
    <row r="730" spans="1:4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</row>
    <row r="731" spans="1:4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</row>
    <row r="732" spans="1:4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</row>
    <row r="733" spans="1:4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</row>
    <row r="734" spans="1:4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</row>
    <row r="735" spans="1:4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</row>
    <row r="736" spans="1:4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</row>
    <row r="737" spans="1:4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</row>
    <row r="738" spans="1:4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</row>
    <row r="739" spans="1:4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</row>
    <row r="740" spans="1:4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</row>
    <row r="741" spans="1:4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</row>
    <row r="742" spans="1:4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</row>
    <row r="743" spans="1:4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</row>
    <row r="744" spans="1:4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</row>
    <row r="745" spans="1:4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</row>
    <row r="746" spans="1:4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</row>
    <row r="747" spans="1:4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</row>
    <row r="748" spans="1:4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</row>
    <row r="749" spans="1:4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</row>
    <row r="750" spans="1:4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</row>
    <row r="751" spans="1:4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</row>
    <row r="752" spans="1:4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</row>
    <row r="753" spans="1:4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</row>
    <row r="754" spans="1:4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</row>
    <row r="755" spans="1:4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</row>
    <row r="756" spans="1:4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</row>
    <row r="757" spans="1:4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</row>
    <row r="758" spans="1:4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</row>
    <row r="759" spans="1:4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</row>
    <row r="760" spans="1:4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</row>
    <row r="761" spans="1:4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</row>
    <row r="762" spans="1:4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</row>
    <row r="763" spans="1:4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</row>
    <row r="764" spans="1:4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</row>
    <row r="765" spans="1:4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</row>
    <row r="766" spans="1:4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</row>
    <row r="767" spans="1:4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</row>
    <row r="768" spans="1:4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</row>
    <row r="769" spans="1:4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</row>
    <row r="770" spans="1:4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</row>
    <row r="771" spans="1:4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</row>
    <row r="772" spans="1:4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</row>
    <row r="773" spans="1:4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</row>
    <row r="774" spans="1:4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</row>
    <row r="775" spans="1:4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</row>
    <row r="776" spans="1:4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</row>
    <row r="777" spans="1:4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</row>
    <row r="778" spans="1:4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</row>
    <row r="779" spans="1:4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</row>
    <row r="780" spans="1:4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</row>
    <row r="781" spans="1:4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</row>
    <row r="782" spans="1:4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</row>
    <row r="783" spans="1:4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</row>
    <row r="784" spans="1:4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</row>
    <row r="785" spans="1:4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</row>
    <row r="786" spans="1:4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</row>
    <row r="787" spans="1:4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</row>
    <row r="788" spans="1:4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</row>
    <row r="789" spans="1:4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</row>
    <row r="790" spans="1:4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</row>
    <row r="791" spans="1:4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</row>
    <row r="792" spans="1:4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</row>
    <row r="793" spans="1:4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</row>
    <row r="794" spans="1:4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</row>
    <row r="795" spans="1:4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</row>
  </sheetData>
  <sheetProtection password="83AF" sheet="1" objects="1" scenarios="1"/>
  <mergeCells count="94">
    <mergeCell ref="G519:H519"/>
    <mergeCell ref="I519:J519"/>
    <mergeCell ref="K519:L519"/>
    <mergeCell ref="G520:H520"/>
    <mergeCell ref="I520:J520"/>
    <mergeCell ref="K520:L520"/>
    <mergeCell ref="K510:L510"/>
    <mergeCell ref="I64:J64"/>
    <mergeCell ref="I66:J66"/>
    <mergeCell ref="I114:J114"/>
    <mergeCell ref="I128:J128"/>
    <mergeCell ref="I130:J130"/>
    <mergeCell ref="I144:J144"/>
    <mergeCell ref="I176:J176"/>
    <mergeCell ref="I178:J178"/>
    <mergeCell ref="I34:J34"/>
    <mergeCell ref="G510:H510"/>
    <mergeCell ref="I510:J510"/>
    <mergeCell ref="I48:J48"/>
    <mergeCell ref="I50:J50"/>
    <mergeCell ref="I146:J146"/>
    <mergeCell ref="I160:J160"/>
    <mergeCell ref="I162:J162"/>
    <mergeCell ref="G7:H7"/>
    <mergeCell ref="H27:I27"/>
    <mergeCell ref="H28:I28"/>
    <mergeCell ref="D14:R18"/>
    <mergeCell ref="K7:L7"/>
    <mergeCell ref="G12:H12"/>
    <mergeCell ref="I32:J32"/>
    <mergeCell ref="K27:L27"/>
    <mergeCell ref="G509:H509"/>
    <mergeCell ref="I509:J509"/>
    <mergeCell ref="K509:L509"/>
    <mergeCell ref="I80:J80"/>
    <mergeCell ref="I82:J82"/>
    <mergeCell ref="I96:J96"/>
    <mergeCell ref="I98:J98"/>
    <mergeCell ref="I112:J112"/>
    <mergeCell ref="G500:H500"/>
    <mergeCell ref="G499:H499"/>
    <mergeCell ref="I500:J500"/>
    <mergeCell ref="I499:J499"/>
    <mergeCell ref="K499:L499"/>
    <mergeCell ref="K500:L500"/>
    <mergeCell ref="G529:H529"/>
    <mergeCell ref="I529:J529"/>
    <mergeCell ref="K529:L529"/>
    <mergeCell ref="G530:H530"/>
    <mergeCell ref="I530:J530"/>
    <mergeCell ref="K530:L530"/>
    <mergeCell ref="G539:H539"/>
    <mergeCell ref="I539:J539"/>
    <mergeCell ref="K539:L539"/>
    <mergeCell ref="G540:H540"/>
    <mergeCell ref="I540:J540"/>
    <mergeCell ref="K540:L540"/>
    <mergeCell ref="I549:J549"/>
    <mergeCell ref="K549:L549"/>
    <mergeCell ref="G550:H550"/>
    <mergeCell ref="I550:J550"/>
    <mergeCell ref="K550:L550"/>
    <mergeCell ref="G601:H601"/>
    <mergeCell ref="I601:J601"/>
    <mergeCell ref="K601:L601"/>
    <mergeCell ref="G600:H600"/>
    <mergeCell ref="G579:H579"/>
    <mergeCell ref="R286:S286"/>
    <mergeCell ref="I600:J600"/>
    <mergeCell ref="K600:L600"/>
    <mergeCell ref="G559:H559"/>
    <mergeCell ref="I559:J559"/>
    <mergeCell ref="K559:L559"/>
    <mergeCell ref="G569:H569"/>
    <mergeCell ref="I569:J569"/>
    <mergeCell ref="K569:L569"/>
    <mergeCell ref="G560:H560"/>
    <mergeCell ref="K560:L560"/>
    <mergeCell ref="G570:H570"/>
    <mergeCell ref="I570:J570"/>
    <mergeCell ref="K570:L570"/>
    <mergeCell ref="I560:J560"/>
    <mergeCell ref="G549:H549"/>
    <mergeCell ref="G590:H590"/>
    <mergeCell ref="I590:J590"/>
    <mergeCell ref="K590:L590"/>
    <mergeCell ref="I579:J579"/>
    <mergeCell ref="K579:L579"/>
    <mergeCell ref="G580:H580"/>
    <mergeCell ref="I580:J580"/>
    <mergeCell ref="K580:L580"/>
    <mergeCell ref="G589:H589"/>
    <mergeCell ref="I589:J589"/>
    <mergeCell ref="K589:L589"/>
  </mergeCells>
  <phoneticPr fontId="2" type="noConversion"/>
  <conditionalFormatting sqref="K36:L37 K39:L45 K52:L53 K55:L61 K68:L69 K71:L77 K84:L85 K87:L93 K100:L101 K103:L109 K116:L117 K119:L125 K132:L133 K135:L141 K148:L149 K216:L217 K295:L310 K314:L330 K334:L348 K352:L366 K370:L384 K388:L402 K202:L202 K204:L206 K214:L214 K415:L419 K406:L411 K151:L157 K164:L165 K167:L173 K180:L181 K183:L189">
    <cfRule type="expression" dxfId="4" priority="1" stopIfTrue="1">
      <formula>K$698="Yes"</formula>
    </cfRule>
  </conditionalFormatting>
  <conditionalFormatting sqref="M600:R601 F500:G501 F510:G511 K510:R511 F520:G521 K520:R521 F530:G531 K530:R531 F540:G541 K540:R541 F550:G551 K550:R551 F560:G561 K560:R561 F570:G571 K570:R571 F600:G601 K600:K601 K500:R501 F580:G581 K580:R581 F590:G591 K590:R591">
    <cfRule type="expression" dxfId="3" priority="2" stopIfTrue="1">
      <formula>F$684="Yes"</formula>
    </cfRule>
  </conditionalFormatting>
  <conditionalFormatting sqref="I500:I501 I510:I511 I520:I521 I530:I531 I540:I541 I550:I551 I560:I561 I570:I571 I600:I601 I580:I581 I590:I591">
    <cfRule type="expression" dxfId="2" priority="3" stopIfTrue="1">
      <formula>J$684="Yes"</formula>
    </cfRule>
  </conditionalFormatting>
  <dataValidations count="6">
    <dataValidation type="decimal" allowBlank="1" showInputMessage="1" showErrorMessage="1" errorTitle="Numbers only" error="Please enter only numbers" sqref="N144:R146 N211:R211 N112:R114 N32:R34 N255:R264 N48:R50 N64:R66 N80:R82 N96:R98 N26:R28 N199:R199 N197:R197 N128:R130 N227:R231 N160:R162 N176:R178">
      <formula1>-100</formula1>
      <formula2>100</formula2>
    </dataValidation>
    <dataValidation type="list" allowBlank="1" showInputMessage="1" showErrorMessage="1" errorTitle="Numbers only" error="Please enter only numbers" sqref="N198:R198 N212:R212">
      <formula1>$N$478:$N$479</formula1>
    </dataValidation>
    <dataValidation type="list" allowBlank="1" showInputMessage="1" showErrorMessage="1" sqref="I32 I130 I128 I114 I112 I98 I96 I82 I80 I66 I64 I34 I50 K27 I48 I146 I144 I162 I160 I178 I176">
      <formula1>$J$478:$J$482</formula1>
    </dataValidation>
    <dataValidation type="list" allowBlank="1" showInputMessage="1" showErrorMessage="1" sqref="G27:H27">
      <formula1>$G$481:$G$482</formula1>
    </dataValidation>
    <dataValidation type="list" allowBlank="1" showInputMessage="1" showErrorMessage="1" sqref="G28:H28">
      <formula1>$G$478:$G$479</formula1>
    </dataValidation>
    <dataValidation type="decimal" allowBlank="1" showInputMessage="1" showErrorMessage="1" sqref="K28">
      <formula1>0</formula1>
      <formula2>1</formula2>
    </dataValidation>
  </dataValidations>
  <hyperlinks>
    <hyperlink ref="E7" location="Scen3Basic" display="I. Scenario Description"/>
    <hyperlink ref="G7" location="Step_1_Assets" display="II. Assets / Funds"/>
    <hyperlink ref="K7" location="Step_1_GG" display="III. Gifts &amp; Grants"/>
    <hyperlink ref="P7" location="Scen3OE" display="V. Operating Expenses"/>
    <hyperlink ref="R286:S286" location="Results" display="Next Step"/>
    <hyperlink ref="N7" location="Scen3OR" display="IV. Other Revenues"/>
    <hyperlink ref="K7:L7" location="Scen3OF" display="III. Operating Funds"/>
    <hyperlink ref="R3" location="Start_Here_Intro" display="Back to Directions"/>
    <hyperlink ref="R3:S3" location="Start" display="Back to Start"/>
    <hyperlink ref="G7:H7" location="Scen3AF" display="II. Asset-Based Fees, Gifts, Grants, etc."/>
  </hyperlinks>
  <printOptions horizontalCentered="1"/>
  <pageMargins left="0.75" right="0.75" top="1" bottom="1" header="0.5" footer="0.5"/>
  <pageSetup scale="64" fitToHeight="2" orientation="landscape" r:id="rId1"/>
  <headerFooter alignWithMargins="0">
    <oddFooter>&amp;R&amp;A</oddFooter>
  </headerFooter>
  <rowBreaks count="8" manualBreakCount="8">
    <brk id="29" min="2" max="18" man="1"/>
    <brk id="77" min="2" max="18" man="1"/>
    <brk id="125" min="2" max="18" man="1"/>
    <brk id="157" min="2" max="18" man="1"/>
    <brk id="189" min="2" max="18" man="1"/>
    <brk id="288" min="2" max="18" man="1"/>
    <brk id="348" min="2" max="18" man="1"/>
    <brk id="402" min="2" max="18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60"/>
    <pageSetUpPr autoPageBreaks="0"/>
  </sheetPr>
  <dimension ref="A1:BA1096"/>
  <sheetViews>
    <sheetView showGridLines="0" zoomScale="80" zoomScaleNormal="80" zoomScaleSheetLayoutView="50" workbookViewId="0">
      <pane ySplit="8" topLeftCell="A9" activePane="bottomLeft" state="frozen"/>
      <selection activeCell="Q8" sqref="Q8"/>
      <selection pane="bottomLeft"/>
    </sheetView>
  </sheetViews>
  <sheetFormatPr defaultRowHeight="12.75" outlineLevelRow="2" x14ac:dyDescent="0.2"/>
  <cols>
    <col min="1" max="2" width="1.42578125" style="3" customWidth="1"/>
    <col min="3" max="3" width="1.28515625" style="3" customWidth="1"/>
    <col min="4" max="4" width="1.42578125" style="3" customWidth="1"/>
    <col min="5" max="13" width="19.28515625" style="3" customWidth="1"/>
    <col min="14" max="14" width="2.28515625" style="3" customWidth="1"/>
    <col min="15" max="15" width="1.42578125" style="3" customWidth="1"/>
    <col min="16" max="16" width="2.28515625" style="3" customWidth="1"/>
    <col min="17" max="27" width="9.140625" style="3"/>
    <col min="28" max="53" width="9.140625" style="2"/>
    <col min="54" max="16384" width="9.140625" style="3"/>
  </cols>
  <sheetData>
    <row r="1" spans="1:5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53" x14ac:dyDescent="0.2">
      <c r="A2" s="2"/>
      <c r="L2" s="20"/>
      <c r="M2" s="20"/>
      <c r="N2" s="20"/>
      <c r="O2" s="20"/>
      <c r="P2" s="2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53" ht="18" x14ac:dyDescent="0.2">
      <c r="A3" s="2"/>
      <c r="C3" s="1" t="s">
        <v>46</v>
      </c>
      <c r="L3" s="20"/>
      <c r="M3" s="55" t="s">
        <v>84</v>
      </c>
      <c r="N3" s="33"/>
      <c r="O3" s="21"/>
      <c r="P3" s="2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53" ht="5.0999999999999996" customHeight="1" x14ac:dyDescent="0.2">
      <c r="A4" s="2"/>
      <c r="L4" s="20"/>
      <c r="M4" s="20"/>
      <c r="N4" s="20"/>
      <c r="O4" s="21"/>
      <c r="P4" s="2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53" ht="18" customHeight="1" x14ac:dyDescent="0.2">
      <c r="A5" s="2"/>
      <c r="C5" s="23" t="s">
        <v>82</v>
      </c>
      <c r="L5" s="20"/>
      <c r="M5" s="20"/>
      <c r="N5" s="20"/>
      <c r="O5" s="21"/>
      <c r="P5" s="2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53" ht="13.5" thickBot="1" x14ac:dyDescent="0.25">
      <c r="A6" s="2"/>
      <c r="L6" s="20"/>
      <c r="M6" s="20"/>
      <c r="N6" s="20"/>
      <c r="O6" s="21"/>
      <c r="P6" s="2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53" s="386" customFormat="1" ht="46.5" customHeight="1" thickTop="1" thickBot="1" x14ac:dyDescent="0.2">
      <c r="A7" s="385"/>
      <c r="E7" s="387" t="s">
        <v>99</v>
      </c>
      <c r="F7" s="380"/>
      <c r="G7" s="387" t="s">
        <v>100</v>
      </c>
      <c r="I7" s="387" t="s">
        <v>86</v>
      </c>
      <c r="K7" s="387" t="s">
        <v>87</v>
      </c>
      <c r="M7" s="387" t="s">
        <v>89</v>
      </c>
      <c r="N7" s="388"/>
      <c r="O7" s="389"/>
      <c r="P7" s="390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5"/>
      <c r="AE7" s="385"/>
      <c r="AF7" s="385"/>
      <c r="AG7" s="385"/>
      <c r="AH7" s="385"/>
      <c r="AI7" s="385"/>
      <c r="AJ7" s="385"/>
      <c r="AK7" s="385"/>
      <c r="AL7" s="385"/>
      <c r="AM7" s="385"/>
      <c r="AN7" s="385"/>
      <c r="AO7" s="385"/>
      <c r="AP7" s="385"/>
      <c r="AQ7" s="385"/>
      <c r="AR7" s="385"/>
      <c r="AS7" s="385"/>
      <c r="AT7" s="385"/>
      <c r="AU7" s="385"/>
      <c r="AV7" s="385"/>
      <c r="AW7" s="385"/>
      <c r="AX7" s="385"/>
      <c r="AY7" s="385"/>
      <c r="AZ7" s="385"/>
      <c r="BA7" s="385"/>
    </row>
    <row r="8" spans="1:53" ht="9" customHeight="1" thickTop="1" x14ac:dyDescent="0.2">
      <c r="A8" s="2"/>
      <c r="C8" s="4"/>
      <c r="D8" s="4"/>
      <c r="E8" s="4"/>
      <c r="F8" s="46"/>
      <c r="G8" s="5"/>
      <c r="H8" s="46"/>
      <c r="I8" s="4"/>
      <c r="J8" s="46"/>
      <c r="K8" s="4"/>
      <c r="L8" s="46"/>
      <c r="M8" s="21"/>
      <c r="N8" s="21"/>
      <c r="O8" s="21"/>
      <c r="P8" s="2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53" ht="9" customHeight="1" x14ac:dyDescent="0.2">
      <c r="A9" s="2"/>
      <c r="L9" s="20"/>
      <c r="M9" s="20"/>
      <c r="N9" s="20"/>
      <c r="O9" s="21"/>
      <c r="P9" s="2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53" ht="13.5" thickBot="1" x14ac:dyDescent="0.25">
      <c r="A10" s="2"/>
      <c r="P10" s="22"/>
      <c r="Q10" s="2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53" ht="15.75" thickBot="1" x14ac:dyDescent="0.25">
      <c r="A11" s="2"/>
      <c r="C11" s="141"/>
      <c r="D11" s="142" t="str">
        <f>E7</f>
        <v>I. Year-by-Year Forecast DATA</v>
      </c>
      <c r="E11" s="142"/>
      <c r="F11" s="143"/>
      <c r="G11" s="143"/>
      <c r="H11" s="143"/>
      <c r="I11" s="143"/>
      <c r="J11" s="143"/>
      <c r="K11" s="143"/>
      <c r="L11" s="143"/>
      <c r="M11" s="143"/>
      <c r="N11" s="14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53" ht="15.75" thickBot="1" x14ac:dyDescent="0.25">
      <c r="A12" s="2"/>
      <c r="C12" s="21"/>
      <c r="D12" s="139"/>
      <c r="E12" s="139"/>
      <c r="F12" s="140"/>
      <c r="G12" s="140"/>
      <c r="H12" s="140"/>
      <c r="I12" s="140"/>
      <c r="J12" s="140"/>
      <c r="K12" s="140"/>
      <c r="L12" s="140"/>
      <c r="M12" s="140"/>
      <c r="N12" s="140"/>
      <c r="O12" s="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53" x14ac:dyDescent="0.2">
      <c r="A13" s="2"/>
      <c r="C13" s="133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8"/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53" ht="16.5" x14ac:dyDescent="0.35">
      <c r="A14" s="2"/>
      <c r="C14" s="104"/>
      <c r="D14" s="125" t="str">
        <f>Step1_Historical!$H$12&amp;" | "&amp;Step2A_Scenario1!G12</f>
        <v>Foundation Name | Scenario 1</v>
      </c>
      <c r="E14" s="8"/>
      <c r="F14" s="8"/>
      <c r="G14" s="8"/>
      <c r="H14" s="181" t="s">
        <v>33</v>
      </c>
      <c r="I14" s="182" t="s">
        <v>83</v>
      </c>
      <c r="J14" s="182"/>
      <c r="K14" s="182"/>
      <c r="L14" s="182"/>
      <c r="M14" s="398"/>
      <c r="N14" s="105"/>
      <c r="O14" s="4"/>
      <c r="P14" s="2"/>
      <c r="Q14" s="2"/>
      <c r="R14" s="2"/>
      <c r="S14" s="393"/>
      <c r="T14" s="2"/>
      <c r="U14" s="2"/>
      <c r="V14" s="2"/>
      <c r="W14" s="2"/>
      <c r="X14" s="2"/>
      <c r="Y14" s="2"/>
      <c r="Z14" s="2"/>
      <c r="AA14" s="2"/>
    </row>
    <row r="15" spans="1:53" x14ac:dyDescent="0.2">
      <c r="A15" s="2"/>
      <c r="C15" s="104"/>
      <c r="D15" s="109" t="s">
        <v>21</v>
      </c>
      <c r="E15" s="29"/>
      <c r="F15" s="29"/>
      <c r="G15" s="29"/>
      <c r="H15" s="108" t="str">
        <f>Step2A_Scenario1!M30</f>
        <v>Dec 31, 2013</v>
      </c>
      <c r="I15" s="108" t="str">
        <f>Step2A_Scenario1!N30</f>
        <v>Dec 31, 2014</v>
      </c>
      <c r="J15" s="108" t="str">
        <f>Step2A_Scenario1!O30</f>
        <v>Dec 31, 2015</v>
      </c>
      <c r="K15" s="108" t="str">
        <f>Step2A_Scenario1!P30</f>
        <v>Dec 31, 2016</v>
      </c>
      <c r="L15" s="108" t="str">
        <f>Step2A_Scenario1!Q30</f>
        <v>Dec 31, 2017</v>
      </c>
      <c r="M15" s="110" t="str">
        <f>Step2A_Scenario1!R30</f>
        <v>Dec 31, 2018</v>
      </c>
      <c r="N15" s="105"/>
      <c r="O15" s="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53" x14ac:dyDescent="0.2">
      <c r="A16" s="2"/>
      <c r="C16" s="104"/>
      <c r="D16" s="94"/>
      <c r="E16" s="29"/>
      <c r="F16" s="29"/>
      <c r="G16" s="29"/>
      <c r="H16" s="29"/>
      <c r="I16" s="29"/>
      <c r="J16" s="29"/>
      <c r="K16" s="29"/>
      <c r="L16" s="29"/>
      <c r="M16" s="101"/>
      <c r="N16" s="105"/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53" hidden="1" outlineLevel="2" x14ac:dyDescent="0.2">
      <c r="A17" s="2"/>
      <c r="C17" s="104"/>
      <c r="D17" s="111"/>
      <c r="E17" s="404" t="str">
        <f>Step1_Historical!E27</f>
        <v>DAF Category 1</v>
      </c>
      <c r="F17" s="29"/>
      <c r="G17" s="29"/>
      <c r="H17" s="415">
        <f>Step2A_Scenario1!M294</f>
        <v>0</v>
      </c>
      <c r="I17" s="415">
        <f ca="1">Step3_Output!G11</f>
        <v>0</v>
      </c>
      <c r="J17" s="415">
        <f ca="1">Step3_Output!H11</f>
        <v>0</v>
      </c>
      <c r="K17" s="415">
        <f ca="1">Step3_Output!I11</f>
        <v>0</v>
      </c>
      <c r="L17" s="415">
        <f ca="1">Step3_Output!J11</f>
        <v>0</v>
      </c>
      <c r="M17" s="416">
        <f ca="1">Step3_Output!K11</f>
        <v>0</v>
      </c>
      <c r="N17" s="105"/>
      <c r="O17" s="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53" hidden="1" outlineLevel="2" x14ac:dyDescent="0.2">
      <c r="A18" s="2"/>
      <c r="C18" s="104"/>
      <c r="D18" s="111"/>
      <c r="E18" s="404" t="str">
        <f>Step1_Historical!E28</f>
        <v>DAF Category 2</v>
      </c>
      <c r="F18" s="29"/>
      <c r="G18" s="29"/>
      <c r="H18" s="415">
        <f>Step2A_Scenario1!M295</f>
        <v>0</v>
      </c>
      <c r="I18" s="415">
        <f ca="1">Step3_Output!G12</f>
        <v>0</v>
      </c>
      <c r="J18" s="415">
        <f ca="1">Step3_Output!H12</f>
        <v>0</v>
      </c>
      <c r="K18" s="415">
        <f ca="1">Step3_Output!I12</f>
        <v>0</v>
      </c>
      <c r="L18" s="415">
        <f ca="1">Step3_Output!J12</f>
        <v>0</v>
      </c>
      <c r="M18" s="416">
        <f ca="1">Step3_Output!K12</f>
        <v>0</v>
      </c>
      <c r="N18" s="105"/>
      <c r="O18" s="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53" hidden="1" outlineLevel="2" x14ac:dyDescent="0.2">
      <c r="A19" s="2"/>
      <c r="C19" s="104"/>
      <c r="D19" s="111"/>
      <c r="E19" s="404" t="str">
        <f>Step1_Historical!E29</f>
        <v>DAF Category 3</v>
      </c>
      <c r="F19" s="29"/>
      <c r="G19" s="29"/>
      <c r="H19" s="415">
        <f>Step2A_Scenario1!M296</f>
        <v>0</v>
      </c>
      <c r="I19" s="415">
        <f ca="1">Step3_Output!G13</f>
        <v>0</v>
      </c>
      <c r="J19" s="415">
        <f ca="1">Step3_Output!H13</f>
        <v>0</v>
      </c>
      <c r="K19" s="415">
        <f ca="1">Step3_Output!I13</f>
        <v>0</v>
      </c>
      <c r="L19" s="415">
        <f ca="1">Step3_Output!J13</f>
        <v>0</v>
      </c>
      <c r="M19" s="416">
        <f ca="1">Step3_Output!K13</f>
        <v>0</v>
      </c>
      <c r="N19" s="105"/>
      <c r="O19" s="4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53" s="165" customFormat="1" hidden="1" outlineLevel="1" x14ac:dyDescent="0.2">
      <c r="A20" s="164"/>
      <c r="C20" s="166"/>
      <c r="D20" s="167"/>
      <c r="E20" s="106" t="str">
        <f>Step1_Historical!D30</f>
        <v>Total Donor Advised Funds</v>
      </c>
      <c r="F20" s="168"/>
      <c r="G20" s="168"/>
      <c r="H20" s="415">
        <f>Step2A_Scenario1!M297</f>
        <v>0</v>
      </c>
      <c r="I20" s="417">
        <f ca="1">Step3_Output!G14</f>
        <v>0</v>
      </c>
      <c r="J20" s="417">
        <f ca="1">Step3_Output!H14</f>
        <v>0</v>
      </c>
      <c r="K20" s="417">
        <f ca="1">Step3_Output!I14</f>
        <v>0</v>
      </c>
      <c r="L20" s="417">
        <f ca="1">Step3_Output!J14</f>
        <v>0</v>
      </c>
      <c r="M20" s="418">
        <f ca="1">Step3_Output!K14</f>
        <v>0</v>
      </c>
      <c r="N20" s="169"/>
      <c r="O20" s="170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</row>
    <row r="21" spans="1:53" hidden="1" outlineLevel="1" x14ac:dyDescent="0.2">
      <c r="A21" s="2"/>
      <c r="C21" s="104"/>
      <c r="D21" s="94"/>
      <c r="E21" s="106" t="str">
        <f>Step1_Historical!D31</f>
        <v>Scholarship</v>
      </c>
      <c r="F21" s="29"/>
      <c r="G21" s="29"/>
      <c r="H21" s="415">
        <f>Step2A_Scenario1!M298</f>
        <v>0</v>
      </c>
      <c r="I21" s="415">
        <f ca="1">Step3_Output!G15</f>
        <v>0</v>
      </c>
      <c r="J21" s="415">
        <f ca="1">Step3_Output!H15</f>
        <v>0</v>
      </c>
      <c r="K21" s="415">
        <f ca="1">Step3_Output!I15</f>
        <v>0</v>
      </c>
      <c r="L21" s="415">
        <f ca="1">Step3_Output!J15</f>
        <v>0</v>
      </c>
      <c r="M21" s="416">
        <f ca="1">Step3_Output!K15</f>
        <v>0</v>
      </c>
      <c r="N21" s="105"/>
      <c r="O21" s="4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53" hidden="1" outlineLevel="1" x14ac:dyDescent="0.2">
      <c r="A22" s="2"/>
      <c r="C22" s="104"/>
      <c r="D22" s="94"/>
      <c r="E22" s="106" t="str">
        <f>Step1_Historical!D32</f>
        <v>Unrestricted / FOI / Community Leadership</v>
      </c>
      <c r="F22" s="29"/>
      <c r="G22" s="29"/>
      <c r="H22" s="415">
        <f>Step2A_Scenario1!M299</f>
        <v>0</v>
      </c>
      <c r="I22" s="415">
        <f ca="1">Step3_Output!G16</f>
        <v>0</v>
      </c>
      <c r="J22" s="415">
        <f ca="1">Step3_Output!H16</f>
        <v>0</v>
      </c>
      <c r="K22" s="415">
        <f ca="1">Step3_Output!I16</f>
        <v>0</v>
      </c>
      <c r="L22" s="415">
        <f ca="1">Step3_Output!J16</f>
        <v>0</v>
      </c>
      <c r="M22" s="416">
        <f ca="1">Step3_Output!K16</f>
        <v>0</v>
      </c>
      <c r="N22" s="105"/>
      <c r="O22" s="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53" hidden="1" outlineLevel="1" x14ac:dyDescent="0.2">
      <c r="A23" s="2"/>
      <c r="C23" s="104"/>
      <c r="D23" s="94"/>
      <c r="E23" s="106" t="str">
        <f>Step1_Historical!D33</f>
        <v>Designated / Agency</v>
      </c>
      <c r="F23" s="29"/>
      <c r="G23" s="29"/>
      <c r="H23" s="415">
        <f>Step2A_Scenario1!M300</f>
        <v>0</v>
      </c>
      <c r="I23" s="415">
        <f ca="1">Step3_Output!G17</f>
        <v>0</v>
      </c>
      <c r="J23" s="415">
        <f ca="1">Step3_Output!H17</f>
        <v>0</v>
      </c>
      <c r="K23" s="415">
        <f ca="1">Step3_Output!I17</f>
        <v>0</v>
      </c>
      <c r="L23" s="415">
        <f ca="1">Step3_Output!J17</f>
        <v>0</v>
      </c>
      <c r="M23" s="416">
        <f ca="1">Step3_Output!K17</f>
        <v>0</v>
      </c>
      <c r="N23" s="105"/>
      <c r="O23" s="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53" hidden="1" outlineLevel="1" x14ac:dyDescent="0.2">
      <c r="A24" s="2"/>
      <c r="C24" s="104"/>
      <c r="D24" s="94"/>
      <c r="E24" s="106" t="str">
        <f>Step1_Historical!D34</f>
        <v>Supporting Organization</v>
      </c>
      <c r="F24" s="29"/>
      <c r="G24" s="29"/>
      <c r="H24" s="415">
        <f>Step2A_Scenario1!M301</f>
        <v>0</v>
      </c>
      <c r="I24" s="415">
        <f ca="1">Step3_Output!G18</f>
        <v>0</v>
      </c>
      <c r="J24" s="415">
        <f ca="1">Step3_Output!H18</f>
        <v>0</v>
      </c>
      <c r="K24" s="415">
        <f ca="1">Step3_Output!I18</f>
        <v>0</v>
      </c>
      <c r="L24" s="415">
        <f ca="1">Step3_Output!J18</f>
        <v>0</v>
      </c>
      <c r="M24" s="416">
        <f ca="1">Step3_Output!K18</f>
        <v>0</v>
      </c>
      <c r="N24" s="105"/>
      <c r="O24" s="4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53" hidden="1" outlineLevel="1" x14ac:dyDescent="0.2">
      <c r="A25" s="2"/>
      <c r="C25" s="104"/>
      <c r="D25" s="94"/>
      <c r="E25" s="106" t="str">
        <f>Step1_Historical!D35</f>
        <v>Other Fund Type 1</v>
      </c>
      <c r="F25" s="29"/>
      <c r="G25" s="29"/>
      <c r="H25" s="415">
        <f>Step2A_Scenario1!M302</f>
        <v>0</v>
      </c>
      <c r="I25" s="415">
        <f ca="1">Step3_Output!G19</f>
        <v>0</v>
      </c>
      <c r="J25" s="415">
        <f ca="1">Step3_Output!H19</f>
        <v>0</v>
      </c>
      <c r="K25" s="415">
        <f ca="1">Step3_Output!I19</f>
        <v>0</v>
      </c>
      <c r="L25" s="415">
        <f ca="1">Step3_Output!J19</f>
        <v>0</v>
      </c>
      <c r="M25" s="416">
        <f ca="1">Step3_Output!K19</f>
        <v>0</v>
      </c>
      <c r="N25" s="105"/>
      <c r="O25" s="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53" hidden="1" outlineLevel="1" x14ac:dyDescent="0.2">
      <c r="A26" s="2"/>
      <c r="C26" s="104"/>
      <c r="D26" s="94"/>
      <c r="E26" s="106" t="str">
        <f>Step1_Historical!D36</f>
        <v>Other Fund Type 2</v>
      </c>
      <c r="F26" s="29"/>
      <c r="G26" s="29"/>
      <c r="H26" s="415">
        <f>Step2A_Scenario1!M303</f>
        <v>0</v>
      </c>
      <c r="I26" s="415">
        <f ca="1">Step3_Output!G20</f>
        <v>0</v>
      </c>
      <c r="J26" s="415">
        <f ca="1">Step3_Output!H20</f>
        <v>0</v>
      </c>
      <c r="K26" s="415">
        <f ca="1">Step3_Output!I20</f>
        <v>0</v>
      </c>
      <c r="L26" s="415">
        <f ca="1">Step3_Output!J20</f>
        <v>0</v>
      </c>
      <c r="M26" s="416">
        <f ca="1">Step3_Output!K20</f>
        <v>0</v>
      </c>
      <c r="N26" s="105"/>
      <c r="O26" s="4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53" hidden="1" outlineLevel="1" x14ac:dyDescent="0.2">
      <c r="A27" s="2"/>
      <c r="C27" s="104"/>
      <c r="D27" s="94"/>
      <c r="E27" s="106" t="str">
        <f>Step1_Historical!D37</f>
        <v>Other Fund Type 3</v>
      </c>
      <c r="F27" s="29"/>
      <c r="G27" s="29"/>
      <c r="H27" s="415">
        <f>Step2A_Scenario1!M304</f>
        <v>0</v>
      </c>
      <c r="I27" s="415">
        <f ca="1">Step3_Output!G21</f>
        <v>0</v>
      </c>
      <c r="J27" s="415">
        <f ca="1">Step3_Output!H21</f>
        <v>0</v>
      </c>
      <c r="K27" s="415">
        <f ca="1">Step3_Output!I21</f>
        <v>0</v>
      </c>
      <c r="L27" s="415">
        <f ca="1">Step3_Output!J21</f>
        <v>0</v>
      </c>
      <c r="M27" s="416">
        <f ca="1">Step3_Output!K21</f>
        <v>0</v>
      </c>
      <c r="N27" s="105"/>
      <c r="O27" s="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53" hidden="1" outlineLevel="1" x14ac:dyDescent="0.2">
      <c r="A28" s="2"/>
      <c r="C28" s="104"/>
      <c r="D28" s="94"/>
      <c r="E28" s="106" t="str">
        <f>Step1_Historical!E59</f>
        <v>Operating / Administrative Endowment</v>
      </c>
      <c r="F28" s="29"/>
      <c r="G28" s="29"/>
      <c r="H28" s="415">
        <f>Step1_Historical!M59</f>
        <v>0</v>
      </c>
      <c r="I28" s="415">
        <f ca="1">Step3_Output!G22</f>
        <v>0</v>
      </c>
      <c r="J28" s="415">
        <f ca="1">Step3_Output!H22</f>
        <v>0</v>
      </c>
      <c r="K28" s="415">
        <f ca="1">Step3_Output!I22</f>
        <v>0</v>
      </c>
      <c r="L28" s="415">
        <f ca="1">Step3_Output!J22</f>
        <v>0</v>
      </c>
      <c r="M28" s="416">
        <f ca="1">Step3_Output!K22</f>
        <v>0</v>
      </c>
      <c r="N28" s="105"/>
      <c r="O28" s="4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53" hidden="1" outlineLevel="1" x14ac:dyDescent="0.2">
      <c r="A29" s="2"/>
      <c r="C29" s="104"/>
      <c r="D29" s="94"/>
      <c r="E29" s="106" t="str">
        <f>Step1_Historical!E60</f>
        <v>Operating / Administrative Reserve</v>
      </c>
      <c r="F29" s="29"/>
      <c r="G29" s="29"/>
      <c r="H29" s="415">
        <f>Step1_Historical!M60</f>
        <v>0</v>
      </c>
      <c r="I29" s="415">
        <f ca="1">Step3_Output!G23</f>
        <v>0</v>
      </c>
      <c r="J29" s="415">
        <f ca="1">Step3_Output!H23</f>
        <v>0</v>
      </c>
      <c r="K29" s="415">
        <f ca="1">Step3_Output!I23</f>
        <v>0</v>
      </c>
      <c r="L29" s="415">
        <f ca="1">Step3_Output!J23</f>
        <v>0</v>
      </c>
      <c r="M29" s="416">
        <f ca="1">Step3_Output!K23</f>
        <v>0</v>
      </c>
      <c r="N29" s="105"/>
      <c r="O29" s="4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53" collapsed="1" x14ac:dyDescent="0.2">
      <c r="A30" s="2"/>
      <c r="C30" s="104"/>
      <c r="D30" s="112" t="s">
        <v>20</v>
      </c>
      <c r="E30" s="29"/>
      <c r="F30" s="29"/>
      <c r="G30" s="29"/>
      <c r="H30" s="419">
        <f t="shared" ref="H30:M30" si="0">SUM(H20:H29)</f>
        <v>0</v>
      </c>
      <c r="I30" s="419">
        <f t="shared" ca="1" si="0"/>
        <v>0</v>
      </c>
      <c r="J30" s="419">
        <f t="shared" ca="1" si="0"/>
        <v>0</v>
      </c>
      <c r="K30" s="419">
        <f t="shared" ca="1" si="0"/>
        <v>0</v>
      </c>
      <c r="L30" s="419">
        <f t="shared" ca="1" si="0"/>
        <v>0</v>
      </c>
      <c r="M30" s="420">
        <f t="shared" ca="1" si="0"/>
        <v>0</v>
      </c>
      <c r="N30" s="105"/>
      <c r="O30" s="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53" ht="5.0999999999999996" customHeight="1" x14ac:dyDescent="0.2">
      <c r="A31" s="2"/>
      <c r="C31" s="104"/>
      <c r="D31" s="94"/>
      <c r="E31" s="29"/>
      <c r="F31" s="29"/>
      <c r="G31" s="29"/>
      <c r="H31" s="29"/>
      <c r="I31" s="71"/>
      <c r="J31" s="71"/>
      <c r="K31" s="71"/>
      <c r="L31" s="71"/>
      <c r="M31" s="72"/>
      <c r="N31" s="105"/>
      <c r="O31" s="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53" x14ac:dyDescent="0.2">
      <c r="A32" s="2"/>
      <c r="C32" s="104"/>
      <c r="D32" s="112" t="s">
        <v>22</v>
      </c>
      <c r="E32" s="29"/>
      <c r="F32" s="29"/>
      <c r="G32" s="29"/>
      <c r="H32" s="419">
        <f>Step1_Historical!M48</f>
        <v>0</v>
      </c>
      <c r="I32" s="419">
        <f ca="1">Step3_Output!G26</f>
        <v>0</v>
      </c>
      <c r="J32" s="419">
        <f ca="1">Step3_Output!H26</f>
        <v>0</v>
      </c>
      <c r="K32" s="419">
        <f ca="1">Step3_Output!I26</f>
        <v>0</v>
      </c>
      <c r="L32" s="419">
        <f ca="1">Step3_Output!J26</f>
        <v>0</v>
      </c>
      <c r="M32" s="420">
        <f ca="1">Step3_Output!K26</f>
        <v>0</v>
      </c>
      <c r="N32" s="105"/>
      <c r="O32" s="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5.0999999999999996" customHeight="1" x14ac:dyDescent="0.2">
      <c r="A33" s="2"/>
      <c r="C33" s="104"/>
      <c r="D33" s="94"/>
      <c r="E33" s="29"/>
      <c r="F33" s="29"/>
      <c r="G33" s="29"/>
      <c r="H33" s="29"/>
      <c r="I33" s="71"/>
      <c r="J33" s="71"/>
      <c r="K33" s="71"/>
      <c r="L33" s="71"/>
      <c r="M33" s="72"/>
      <c r="N33" s="105"/>
      <c r="O33" s="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">
      <c r="A34" s="2"/>
      <c r="C34" s="104"/>
      <c r="D34" s="112" t="s">
        <v>23</v>
      </c>
      <c r="E34" s="29"/>
      <c r="F34" s="29"/>
      <c r="G34" s="29"/>
      <c r="H34" s="419">
        <f>Step1_Historical!M49</f>
        <v>0</v>
      </c>
      <c r="I34" s="419">
        <f ca="1">Step3_Output!G28</f>
        <v>0</v>
      </c>
      <c r="J34" s="419">
        <f ca="1">Step3_Output!H28</f>
        <v>0</v>
      </c>
      <c r="K34" s="419">
        <f ca="1">Step3_Output!I28</f>
        <v>0</v>
      </c>
      <c r="L34" s="419">
        <f ca="1">Step3_Output!J28</f>
        <v>0</v>
      </c>
      <c r="M34" s="420">
        <f ca="1">Step3_Output!K28</f>
        <v>0</v>
      </c>
      <c r="N34" s="105"/>
      <c r="O34" s="4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5.0999999999999996" customHeight="1" x14ac:dyDescent="0.2">
      <c r="A35" s="2"/>
      <c r="C35" s="104"/>
      <c r="D35" s="94"/>
      <c r="E35" s="29"/>
      <c r="F35" s="29"/>
      <c r="G35" s="29"/>
      <c r="H35" s="29"/>
      <c r="I35" s="71"/>
      <c r="J35" s="71"/>
      <c r="K35" s="71"/>
      <c r="L35" s="71"/>
      <c r="M35" s="72"/>
      <c r="N35" s="105"/>
      <c r="O35" s="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idden="1" outlineLevel="1" x14ac:dyDescent="0.2">
      <c r="A36" s="2"/>
      <c r="C36" s="104"/>
      <c r="D36" s="94"/>
      <c r="E36" s="106" t="str">
        <f>Step1_Historical!E65</f>
        <v>Administrative Fee Revenue</v>
      </c>
      <c r="F36" s="29"/>
      <c r="G36" s="29"/>
      <c r="H36" s="415">
        <f>Step1_Historical!M65</f>
        <v>0</v>
      </c>
      <c r="I36" s="415">
        <f ca="1">Step3_Output!G32</f>
        <v>0</v>
      </c>
      <c r="J36" s="415">
        <f ca="1">Step3_Output!H32</f>
        <v>0</v>
      </c>
      <c r="K36" s="415">
        <f ca="1">Step3_Output!I32</f>
        <v>0</v>
      </c>
      <c r="L36" s="415">
        <f ca="1">Step3_Output!J32</f>
        <v>0</v>
      </c>
      <c r="M36" s="416">
        <f ca="1">Step3_Output!K32</f>
        <v>0</v>
      </c>
      <c r="N36" s="105"/>
      <c r="O36" s="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idden="1" outlineLevel="1" x14ac:dyDescent="0.2">
      <c r="A37" s="2"/>
      <c r="C37" s="104"/>
      <c r="D37" s="94"/>
      <c r="E37" s="106" t="str">
        <f>Step1_Historical!E66</f>
        <v>Investment Fee Revenue</v>
      </c>
      <c r="F37" s="29"/>
      <c r="G37" s="29"/>
      <c r="H37" s="415">
        <f>Step1_Historical!M66</f>
        <v>0</v>
      </c>
      <c r="I37" s="415">
        <f ca="1">Step3_Output!G33</f>
        <v>0</v>
      </c>
      <c r="J37" s="415">
        <f ca="1">Step3_Output!H33</f>
        <v>0</v>
      </c>
      <c r="K37" s="415">
        <f ca="1">Step3_Output!I33</f>
        <v>0</v>
      </c>
      <c r="L37" s="415">
        <f ca="1">Step3_Output!J33</f>
        <v>0</v>
      </c>
      <c r="M37" s="416">
        <f ca="1">Step3_Output!K33</f>
        <v>0</v>
      </c>
      <c r="N37" s="105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idden="1" outlineLevel="1" x14ac:dyDescent="0.2">
      <c r="A38" s="2"/>
      <c r="C38" s="104"/>
      <c r="D38" s="94"/>
      <c r="E38" s="106" t="str">
        <f>Step1_Historical!E67</f>
        <v>Retained Interest from Non-Operating Funds</v>
      </c>
      <c r="F38" s="29"/>
      <c r="G38" s="29"/>
      <c r="H38" s="415">
        <f>Step1_Historical!M67</f>
        <v>0</v>
      </c>
      <c r="I38" s="415">
        <f ca="1">Step3_Output!G34</f>
        <v>0</v>
      </c>
      <c r="J38" s="415">
        <f ca="1">Step3_Output!H34</f>
        <v>0</v>
      </c>
      <c r="K38" s="415">
        <f ca="1">Step3_Output!I34</f>
        <v>0</v>
      </c>
      <c r="L38" s="415">
        <f ca="1">Step3_Output!J34</f>
        <v>0</v>
      </c>
      <c r="M38" s="416">
        <f ca="1">Step3_Output!K34</f>
        <v>0</v>
      </c>
      <c r="N38" s="105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collapsed="1" x14ac:dyDescent="0.2">
      <c r="A39" s="2"/>
      <c r="C39" s="104"/>
      <c r="D39" s="94"/>
      <c r="E39" s="88" t="s">
        <v>185</v>
      </c>
      <c r="F39" s="29"/>
      <c r="G39" s="29"/>
      <c r="H39" s="415">
        <f t="shared" ref="H39:M39" si="1">SUM(H36:H38)</f>
        <v>0</v>
      </c>
      <c r="I39" s="415">
        <f t="shared" ca="1" si="1"/>
        <v>0</v>
      </c>
      <c r="J39" s="415">
        <f t="shared" ca="1" si="1"/>
        <v>0</v>
      </c>
      <c r="K39" s="415">
        <f t="shared" ca="1" si="1"/>
        <v>0</v>
      </c>
      <c r="L39" s="415">
        <f t="shared" ca="1" si="1"/>
        <v>0</v>
      </c>
      <c r="M39" s="416">
        <f t="shared" ca="1" si="1"/>
        <v>0</v>
      </c>
      <c r="N39" s="105"/>
      <c r="O39" s="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idden="1" outlineLevel="1" x14ac:dyDescent="0.2">
      <c r="A40" s="2"/>
      <c r="C40" s="104"/>
      <c r="D40" s="94"/>
      <c r="E40" s="106" t="str">
        <f>Step1_Historical!E68</f>
        <v>Retained Returns from Operating / Admin Endowment</v>
      </c>
      <c r="F40" s="29"/>
      <c r="G40" s="29"/>
      <c r="H40" s="415">
        <f>Step1_Historical!M68</f>
        <v>0</v>
      </c>
      <c r="I40" s="415">
        <f ca="1">Step3_Output!G35</f>
        <v>0</v>
      </c>
      <c r="J40" s="415">
        <f ca="1">Step3_Output!H35</f>
        <v>0</v>
      </c>
      <c r="K40" s="415">
        <f ca="1">Step3_Output!I35</f>
        <v>0</v>
      </c>
      <c r="L40" s="415">
        <f ca="1">Step3_Output!J35</f>
        <v>0</v>
      </c>
      <c r="M40" s="416">
        <f ca="1">Step3_Output!K35</f>
        <v>0</v>
      </c>
      <c r="N40" s="105"/>
      <c r="O40" s="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idden="1" outlineLevel="1" x14ac:dyDescent="0.2">
      <c r="A41" s="2"/>
      <c r="C41" s="104"/>
      <c r="D41" s="94"/>
      <c r="E41" s="106" t="str">
        <f>Step1_Historical!E69</f>
        <v>Principal Distribution from Operating / Admin Endowment</v>
      </c>
      <c r="F41" s="29"/>
      <c r="G41" s="29"/>
      <c r="H41" s="415">
        <f>Step1_Historical!M69</f>
        <v>0</v>
      </c>
      <c r="I41" s="415">
        <f ca="1">Step3_Output!G36</f>
        <v>0</v>
      </c>
      <c r="J41" s="415">
        <f ca="1">Step3_Output!H36</f>
        <v>0</v>
      </c>
      <c r="K41" s="415">
        <f ca="1">Step3_Output!I36</f>
        <v>0</v>
      </c>
      <c r="L41" s="415">
        <f ca="1">Step3_Output!J36</f>
        <v>0</v>
      </c>
      <c r="M41" s="416">
        <f ca="1">Step3_Output!K36</f>
        <v>0</v>
      </c>
      <c r="N41" s="105"/>
      <c r="O41" s="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idden="1" outlineLevel="1" x14ac:dyDescent="0.2">
      <c r="A42" s="2"/>
      <c r="C42" s="104"/>
      <c r="D42" s="94"/>
      <c r="E42" s="106" t="str">
        <f>Step1_Historical!E70</f>
        <v>Retained Returns from Operating / Admin Reserve</v>
      </c>
      <c r="F42" s="29"/>
      <c r="G42" s="29"/>
      <c r="H42" s="415">
        <f>Step1_Historical!M70</f>
        <v>0</v>
      </c>
      <c r="I42" s="415">
        <f ca="1">Step3_Output!G37</f>
        <v>0</v>
      </c>
      <c r="J42" s="415">
        <f ca="1">Step3_Output!H37</f>
        <v>0</v>
      </c>
      <c r="K42" s="415">
        <f ca="1">Step3_Output!I37</f>
        <v>0</v>
      </c>
      <c r="L42" s="415">
        <f ca="1">Step3_Output!J37</f>
        <v>0</v>
      </c>
      <c r="M42" s="416">
        <f ca="1">Step3_Output!K37</f>
        <v>0</v>
      </c>
      <c r="N42" s="105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collapsed="1" x14ac:dyDescent="0.2">
      <c r="A43" s="2"/>
      <c r="C43" s="104"/>
      <c r="D43" s="94"/>
      <c r="E43" s="88" t="s">
        <v>186</v>
      </c>
      <c r="F43" s="29"/>
      <c r="G43" s="29"/>
      <c r="H43" s="415">
        <f t="shared" ref="H43:M43" si="2">SUM(H40:H42)</f>
        <v>0</v>
      </c>
      <c r="I43" s="415">
        <f t="shared" ca="1" si="2"/>
        <v>0</v>
      </c>
      <c r="J43" s="415">
        <f t="shared" ca="1" si="2"/>
        <v>0</v>
      </c>
      <c r="K43" s="415">
        <f t="shared" ca="1" si="2"/>
        <v>0</v>
      </c>
      <c r="L43" s="415">
        <f t="shared" ca="1" si="2"/>
        <v>0</v>
      </c>
      <c r="M43" s="416">
        <f t="shared" ca="1" si="2"/>
        <v>0</v>
      </c>
      <c r="N43" s="105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idden="1" outlineLevel="1" x14ac:dyDescent="0.2">
      <c r="A44" s="2"/>
      <c r="C44" s="104"/>
      <c r="D44" s="94"/>
      <c r="E44" s="106" t="str">
        <f>Step1_Historical!E71</f>
        <v>Other Revenue 1</v>
      </c>
      <c r="F44" s="29"/>
      <c r="G44" s="29"/>
      <c r="H44" s="415">
        <f>Step1_Historical!M71</f>
        <v>0</v>
      </c>
      <c r="I44" s="415">
        <f ca="1">Step3_Output!G38</f>
        <v>0</v>
      </c>
      <c r="J44" s="415">
        <f ca="1">Step3_Output!H38</f>
        <v>0</v>
      </c>
      <c r="K44" s="415">
        <f ca="1">Step3_Output!I38</f>
        <v>0</v>
      </c>
      <c r="L44" s="415">
        <f ca="1">Step3_Output!J38</f>
        <v>0</v>
      </c>
      <c r="M44" s="416">
        <f ca="1">Step3_Output!K38</f>
        <v>0</v>
      </c>
      <c r="N44" s="105"/>
      <c r="O44" s="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idden="1" outlineLevel="1" x14ac:dyDescent="0.2">
      <c r="A45" s="2"/>
      <c r="C45" s="104"/>
      <c r="D45" s="94"/>
      <c r="E45" s="106" t="str">
        <f>Step1_Historical!E72</f>
        <v>Other Revenue 2</v>
      </c>
      <c r="F45" s="29"/>
      <c r="G45" s="29"/>
      <c r="H45" s="415">
        <f>Step1_Historical!M72</f>
        <v>0</v>
      </c>
      <c r="I45" s="415">
        <f ca="1">Step3_Output!G39</f>
        <v>0</v>
      </c>
      <c r="J45" s="415">
        <f ca="1">Step3_Output!H39</f>
        <v>0</v>
      </c>
      <c r="K45" s="415">
        <f ca="1">Step3_Output!I39</f>
        <v>0</v>
      </c>
      <c r="L45" s="415">
        <f ca="1">Step3_Output!J39</f>
        <v>0</v>
      </c>
      <c r="M45" s="416">
        <f ca="1">Step3_Output!K39</f>
        <v>0</v>
      </c>
      <c r="N45" s="105"/>
      <c r="O45" s="4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idden="1" outlineLevel="1" x14ac:dyDescent="0.2">
      <c r="A46" s="2"/>
      <c r="C46" s="104"/>
      <c r="D46" s="94"/>
      <c r="E46" s="106" t="str">
        <f>Step1_Historical!E73</f>
        <v>Other Revenue 3</v>
      </c>
      <c r="F46" s="29"/>
      <c r="G46" s="29"/>
      <c r="H46" s="415">
        <f>Step1_Historical!M73</f>
        <v>0</v>
      </c>
      <c r="I46" s="415">
        <f ca="1">Step3_Output!G40</f>
        <v>0</v>
      </c>
      <c r="J46" s="415">
        <f ca="1">Step3_Output!H40</f>
        <v>0</v>
      </c>
      <c r="K46" s="415">
        <f ca="1">Step3_Output!I40</f>
        <v>0</v>
      </c>
      <c r="L46" s="415">
        <f ca="1">Step3_Output!J40</f>
        <v>0</v>
      </c>
      <c r="M46" s="416">
        <f ca="1">Step3_Output!K40</f>
        <v>0</v>
      </c>
      <c r="N46" s="105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idden="1" outlineLevel="1" x14ac:dyDescent="0.2">
      <c r="A47" s="2"/>
      <c r="C47" s="104"/>
      <c r="D47" s="94"/>
      <c r="E47" s="106" t="str">
        <f>Step1_Historical!E74</f>
        <v>Other Revenue 4</v>
      </c>
      <c r="F47" s="29"/>
      <c r="G47" s="29"/>
      <c r="H47" s="415">
        <f>Step1_Historical!M74</f>
        <v>0</v>
      </c>
      <c r="I47" s="415">
        <f ca="1">Step3_Output!G41</f>
        <v>0</v>
      </c>
      <c r="J47" s="415">
        <f ca="1">Step3_Output!H41</f>
        <v>0</v>
      </c>
      <c r="K47" s="415">
        <f ca="1">Step3_Output!I41</f>
        <v>0</v>
      </c>
      <c r="L47" s="415">
        <f ca="1">Step3_Output!J41</f>
        <v>0</v>
      </c>
      <c r="M47" s="416">
        <f ca="1">Step3_Output!K41</f>
        <v>0</v>
      </c>
      <c r="N47" s="105"/>
      <c r="O47" s="4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idden="1" outlineLevel="1" x14ac:dyDescent="0.2">
      <c r="A48" s="2"/>
      <c r="C48" s="104"/>
      <c r="D48" s="94"/>
      <c r="E48" s="106" t="str">
        <f>Step1_Historical!E75</f>
        <v>Other Revenue 5</v>
      </c>
      <c r="F48" s="29"/>
      <c r="G48" s="29"/>
      <c r="H48" s="415">
        <f>Step1_Historical!M75</f>
        <v>0</v>
      </c>
      <c r="I48" s="415">
        <f ca="1">Step3_Output!G42</f>
        <v>0</v>
      </c>
      <c r="J48" s="415">
        <f ca="1">Step3_Output!H42</f>
        <v>0</v>
      </c>
      <c r="K48" s="415">
        <f ca="1">Step3_Output!I42</f>
        <v>0</v>
      </c>
      <c r="L48" s="415">
        <f ca="1">Step3_Output!J42</f>
        <v>0</v>
      </c>
      <c r="M48" s="416">
        <f ca="1">Step3_Output!K42</f>
        <v>0</v>
      </c>
      <c r="N48" s="105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collapsed="1" x14ac:dyDescent="0.2">
      <c r="A49" s="2"/>
      <c r="C49" s="104"/>
      <c r="D49" s="94"/>
      <c r="E49" s="88" t="s">
        <v>187</v>
      </c>
      <c r="F49" s="29"/>
      <c r="G49" s="29"/>
      <c r="H49" s="415">
        <f t="shared" ref="H49:M49" si="3">SUM(H44:H48)</f>
        <v>0</v>
      </c>
      <c r="I49" s="415">
        <f t="shared" ca="1" si="3"/>
        <v>0</v>
      </c>
      <c r="J49" s="415">
        <f t="shared" ca="1" si="3"/>
        <v>0</v>
      </c>
      <c r="K49" s="415">
        <f t="shared" ca="1" si="3"/>
        <v>0</v>
      </c>
      <c r="L49" s="415">
        <f t="shared" ca="1" si="3"/>
        <v>0</v>
      </c>
      <c r="M49" s="416">
        <f t="shared" ca="1" si="3"/>
        <v>0</v>
      </c>
      <c r="N49" s="105"/>
      <c r="O49" s="4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">
      <c r="A50" s="2"/>
      <c r="C50" s="104"/>
      <c r="D50" s="112" t="s">
        <v>25</v>
      </c>
      <c r="E50" s="29"/>
      <c r="F50" s="29"/>
      <c r="G50" s="29"/>
      <c r="H50" s="419">
        <f t="shared" ref="H50:M50" si="4">H49+H43+H39</f>
        <v>0</v>
      </c>
      <c r="I50" s="419">
        <f t="shared" ca="1" si="4"/>
        <v>0</v>
      </c>
      <c r="J50" s="419">
        <f t="shared" ca="1" si="4"/>
        <v>0</v>
      </c>
      <c r="K50" s="419">
        <f t="shared" ca="1" si="4"/>
        <v>0</v>
      </c>
      <c r="L50" s="419">
        <f t="shared" ca="1" si="4"/>
        <v>0</v>
      </c>
      <c r="M50" s="420">
        <f t="shared" ca="1" si="4"/>
        <v>0</v>
      </c>
      <c r="N50" s="105"/>
      <c r="O50" s="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5.0999999999999996" customHeight="1" x14ac:dyDescent="0.2">
      <c r="A51" s="2"/>
      <c r="C51" s="104"/>
      <c r="D51" s="94"/>
      <c r="E51" s="29"/>
      <c r="F51" s="29"/>
      <c r="G51" s="29"/>
      <c r="H51" s="29"/>
      <c r="I51" s="71"/>
      <c r="J51" s="71"/>
      <c r="K51" s="71"/>
      <c r="L51" s="71"/>
      <c r="M51" s="72"/>
      <c r="N51" s="105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idden="1" outlineLevel="1" x14ac:dyDescent="0.2">
      <c r="A52" s="2"/>
      <c r="C52" s="104"/>
      <c r="D52" s="94"/>
      <c r="E52" s="106" t="str">
        <f>Step1_Historical!E79</f>
        <v>Personnel Expense 1</v>
      </c>
      <c r="F52" s="29"/>
      <c r="G52" s="29"/>
      <c r="H52" s="415">
        <f>Step1_Historical!M79</f>
        <v>0</v>
      </c>
      <c r="I52" s="71">
        <f ca="1">Step3_Output!G47</f>
        <v>0</v>
      </c>
      <c r="J52" s="71">
        <f ca="1">Step3_Output!H47</f>
        <v>0</v>
      </c>
      <c r="K52" s="71">
        <f ca="1">Step3_Output!I47</f>
        <v>0</v>
      </c>
      <c r="L52" s="71">
        <f ca="1">Step3_Output!J47</f>
        <v>0</v>
      </c>
      <c r="M52" s="72">
        <f ca="1">Step3_Output!K47</f>
        <v>0</v>
      </c>
      <c r="N52" s="105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idden="1" outlineLevel="1" x14ac:dyDescent="0.2">
      <c r="A53" s="2"/>
      <c r="C53" s="104"/>
      <c r="D53" s="94"/>
      <c r="E53" s="106" t="str">
        <f>Step1_Historical!E80</f>
        <v>Personnel Expense 2</v>
      </c>
      <c r="F53" s="29"/>
      <c r="G53" s="29"/>
      <c r="H53" s="415">
        <f>Step1_Historical!M80</f>
        <v>0</v>
      </c>
      <c r="I53" s="71">
        <f ca="1">Step3_Output!G48</f>
        <v>0</v>
      </c>
      <c r="J53" s="71">
        <f ca="1">Step3_Output!H48</f>
        <v>0</v>
      </c>
      <c r="K53" s="71">
        <f ca="1">Step3_Output!I48</f>
        <v>0</v>
      </c>
      <c r="L53" s="71">
        <f ca="1">Step3_Output!J48</f>
        <v>0</v>
      </c>
      <c r="M53" s="72">
        <f ca="1">Step3_Output!K48</f>
        <v>0</v>
      </c>
      <c r="N53" s="105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idden="1" outlineLevel="1" x14ac:dyDescent="0.2">
      <c r="A54" s="2"/>
      <c r="C54" s="104"/>
      <c r="D54" s="94"/>
      <c r="E54" s="106" t="str">
        <f>Step1_Historical!E81</f>
        <v>Personnel Expense 3</v>
      </c>
      <c r="F54" s="29"/>
      <c r="G54" s="29"/>
      <c r="H54" s="415">
        <f>Step1_Historical!M81</f>
        <v>0</v>
      </c>
      <c r="I54" s="71">
        <f ca="1">Step3_Output!G49</f>
        <v>0</v>
      </c>
      <c r="J54" s="71">
        <f ca="1">Step3_Output!H49</f>
        <v>0</v>
      </c>
      <c r="K54" s="71">
        <f ca="1">Step3_Output!I49</f>
        <v>0</v>
      </c>
      <c r="L54" s="71">
        <f ca="1">Step3_Output!J49</f>
        <v>0</v>
      </c>
      <c r="M54" s="72">
        <f ca="1">Step3_Output!K49</f>
        <v>0</v>
      </c>
      <c r="N54" s="105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collapsed="1" x14ac:dyDescent="0.2">
      <c r="A55" s="2"/>
      <c r="C55" s="104"/>
      <c r="D55" s="94"/>
      <c r="E55" s="88" t="str">
        <f>Step1_Historical!E82</f>
        <v>Total Personnel</v>
      </c>
      <c r="F55" s="29"/>
      <c r="G55" s="29"/>
      <c r="H55" s="415">
        <f t="shared" ref="H55:M55" si="5">SUM(H52:H54)</f>
        <v>0</v>
      </c>
      <c r="I55" s="415">
        <f t="shared" ca="1" si="5"/>
        <v>0</v>
      </c>
      <c r="J55" s="415">
        <f t="shared" ca="1" si="5"/>
        <v>0</v>
      </c>
      <c r="K55" s="415">
        <f t="shared" ca="1" si="5"/>
        <v>0</v>
      </c>
      <c r="L55" s="415">
        <f t="shared" ca="1" si="5"/>
        <v>0</v>
      </c>
      <c r="M55" s="416">
        <f t="shared" ca="1" si="5"/>
        <v>0</v>
      </c>
      <c r="N55" s="105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idden="1" outlineLevel="1" x14ac:dyDescent="0.2">
      <c r="A56" s="2"/>
      <c r="C56" s="104"/>
      <c r="D56" s="94"/>
      <c r="E56" s="106" t="str">
        <f>Step1_Historical!E83</f>
        <v>Non-Personnel Expense 1</v>
      </c>
      <c r="F56" s="29"/>
      <c r="G56" s="29"/>
      <c r="H56" s="415">
        <f>Step1_Historical!M83</f>
        <v>0</v>
      </c>
      <c r="I56" s="415">
        <f ca="1">Step3_Output!G50</f>
        <v>0</v>
      </c>
      <c r="J56" s="415">
        <f ca="1">Step3_Output!H50</f>
        <v>0</v>
      </c>
      <c r="K56" s="415">
        <f ca="1">Step3_Output!I50</f>
        <v>0</v>
      </c>
      <c r="L56" s="415">
        <f ca="1">Step3_Output!J50</f>
        <v>0</v>
      </c>
      <c r="M56" s="416">
        <f ca="1">Step3_Output!K50</f>
        <v>0</v>
      </c>
      <c r="N56" s="105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idden="1" outlineLevel="1" x14ac:dyDescent="0.2">
      <c r="A57" s="2"/>
      <c r="C57" s="104"/>
      <c r="D57" s="94"/>
      <c r="E57" s="106" t="str">
        <f>Step1_Historical!E84</f>
        <v>Non-Personnel Expense 2</v>
      </c>
      <c r="F57" s="29"/>
      <c r="G57" s="29"/>
      <c r="H57" s="415">
        <f>Step1_Historical!M84</f>
        <v>0</v>
      </c>
      <c r="I57" s="415">
        <f ca="1">Step3_Output!G51</f>
        <v>0</v>
      </c>
      <c r="J57" s="415">
        <f ca="1">Step3_Output!H51</f>
        <v>0</v>
      </c>
      <c r="K57" s="415">
        <f ca="1">Step3_Output!I51</f>
        <v>0</v>
      </c>
      <c r="L57" s="415">
        <f ca="1">Step3_Output!J51</f>
        <v>0</v>
      </c>
      <c r="M57" s="416">
        <f ca="1">Step3_Output!K51</f>
        <v>0</v>
      </c>
      <c r="N57" s="105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idden="1" outlineLevel="1" x14ac:dyDescent="0.2">
      <c r="A58" s="2"/>
      <c r="C58" s="104"/>
      <c r="D58" s="94"/>
      <c r="E58" s="106" t="str">
        <f>Step1_Historical!E85</f>
        <v>Non-Personnel Expense 3</v>
      </c>
      <c r="F58" s="29"/>
      <c r="G58" s="29"/>
      <c r="H58" s="415">
        <f>Step1_Historical!M85</f>
        <v>0</v>
      </c>
      <c r="I58" s="415">
        <f ca="1">Step3_Output!G52</f>
        <v>0</v>
      </c>
      <c r="J58" s="415">
        <f ca="1">Step3_Output!H52</f>
        <v>0</v>
      </c>
      <c r="K58" s="415">
        <f ca="1">Step3_Output!I52</f>
        <v>0</v>
      </c>
      <c r="L58" s="415">
        <f ca="1">Step3_Output!J52</f>
        <v>0</v>
      </c>
      <c r="M58" s="416">
        <f ca="1">Step3_Output!K52</f>
        <v>0</v>
      </c>
      <c r="N58" s="105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idden="1" outlineLevel="1" x14ac:dyDescent="0.2">
      <c r="A59" s="2"/>
      <c r="C59" s="104"/>
      <c r="D59" s="94"/>
      <c r="E59" s="106" t="str">
        <f>Step1_Historical!E86</f>
        <v>Non-Personnel Expense 4</v>
      </c>
      <c r="F59" s="29"/>
      <c r="G59" s="29"/>
      <c r="H59" s="415">
        <f>Step1_Historical!M86</f>
        <v>0</v>
      </c>
      <c r="I59" s="415">
        <f ca="1">Step3_Output!G53</f>
        <v>0</v>
      </c>
      <c r="J59" s="415">
        <f ca="1">Step3_Output!H53</f>
        <v>0</v>
      </c>
      <c r="K59" s="415">
        <f ca="1">Step3_Output!I53</f>
        <v>0</v>
      </c>
      <c r="L59" s="415">
        <f ca="1">Step3_Output!J53</f>
        <v>0</v>
      </c>
      <c r="M59" s="416">
        <f ca="1">Step3_Output!K53</f>
        <v>0</v>
      </c>
      <c r="N59" s="105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idden="1" outlineLevel="1" x14ac:dyDescent="0.2">
      <c r="A60" s="2"/>
      <c r="C60" s="104"/>
      <c r="D60" s="94"/>
      <c r="E60" s="106" t="str">
        <f>Step1_Historical!E87</f>
        <v>Non-Personnel Expense 5</v>
      </c>
      <c r="F60" s="29"/>
      <c r="G60" s="29"/>
      <c r="H60" s="415">
        <f>Step1_Historical!M87</f>
        <v>0</v>
      </c>
      <c r="I60" s="415">
        <f ca="1">Step3_Output!G54</f>
        <v>0</v>
      </c>
      <c r="J60" s="415">
        <f ca="1">Step3_Output!H54</f>
        <v>0</v>
      </c>
      <c r="K60" s="415">
        <f ca="1">Step3_Output!I54</f>
        <v>0</v>
      </c>
      <c r="L60" s="415">
        <f ca="1">Step3_Output!J54</f>
        <v>0</v>
      </c>
      <c r="M60" s="416">
        <f ca="1">Step3_Output!K54</f>
        <v>0</v>
      </c>
      <c r="N60" s="105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idden="1" outlineLevel="1" x14ac:dyDescent="0.2">
      <c r="A61" s="2"/>
      <c r="C61" s="104"/>
      <c r="D61" s="94"/>
      <c r="E61" s="106" t="str">
        <f>Step1_Historical!E88</f>
        <v>Non-Personnel Expense 6</v>
      </c>
      <c r="F61" s="29"/>
      <c r="G61" s="29"/>
      <c r="H61" s="415">
        <f>Step1_Historical!M88</f>
        <v>0</v>
      </c>
      <c r="I61" s="415">
        <f ca="1">Step3_Output!G55</f>
        <v>0</v>
      </c>
      <c r="J61" s="415">
        <f ca="1">Step3_Output!H55</f>
        <v>0</v>
      </c>
      <c r="K61" s="415">
        <f ca="1">Step3_Output!I55</f>
        <v>0</v>
      </c>
      <c r="L61" s="415">
        <f ca="1">Step3_Output!J55</f>
        <v>0</v>
      </c>
      <c r="M61" s="416">
        <f ca="1">Step3_Output!K55</f>
        <v>0</v>
      </c>
      <c r="N61" s="105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idden="1" outlineLevel="1" x14ac:dyDescent="0.2">
      <c r="A62" s="2"/>
      <c r="C62" s="104"/>
      <c r="D62" s="94"/>
      <c r="E62" s="106" t="str">
        <f>Step1_Historical!E89</f>
        <v>Non-Personnel Expense 7</v>
      </c>
      <c r="F62" s="29"/>
      <c r="G62" s="29"/>
      <c r="H62" s="415">
        <f>Step1_Historical!M89</f>
        <v>0</v>
      </c>
      <c r="I62" s="415">
        <f ca="1">Step3_Output!G56</f>
        <v>0</v>
      </c>
      <c r="J62" s="415">
        <f ca="1">Step3_Output!H56</f>
        <v>0</v>
      </c>
      <c r="K62" s="415">
        <f ca="1">Step3_Output!I56</f>
        <v>0</v>
      </c>
      <c r="L62" s="415">
        <f ca="1">Step3_Output!J56</f>
        <v>0</v>
      </c>
      <c r="M62" s="416">
        <f ca="1">Step3_Output!K56</f>
        <v>0</v>
      </c>
      <c r="N62" s="105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collapsed="1" x14ac:dyDescent="0.2">
      <c r="A63" s="2"/>
      <c r="C63" s="104"/>
      <c r="D63" s="94"/>
      <c r="E63" s="88" t="s">
        <v>128</v>
      </c>
      <c r="F63" s="29"/>
      <c r="G63" s="29"/>
      <c r="H63" s="415">
        <f t="shared" ref="H63:M63" si="6">SUM(H56:H62)</f>
        <v>0</v>
      </c>
      <c r="I63" s="415">
        <f t="shared" ca="1" si="6"/>
        <v>0</v>
      </c>
      <c r="J63" s="415">
        <f t="shared" ca="1" si="6"/>
        <v>0</v>
      </c>
      <c r="K63" s="415">
        <f t="shared" ca="1" si="6"/>
        <v>0</v>
      </c>
      <c r="L63" s="415">
        <f t="shared" ca="1" si="6"/>
        <v>0</v>
      </c>
      <c r="M63" s="416">
        <f t="shared" ca="1" si="6"/>
        <v>0</v>
      </c>
      <c r="N63" s="105"/>
      <c r="O63" s="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2"/>
      <c r="C64" s="104"/>
      <c r="D64" s="112" t="s">
        <v>95</v>
      </c>
      <c r="E64" s="29"/>
      <c r="F64" s="29"/>
      <c r="G64" s="29"/>
      <c r="H64" s="419">
        <f t="shared" ref="H64:M64" si="7">H63+H55</f>
        <v>0</v>
      </c>
      <c r="I64" s="419">
        <f t="shared" ca="1" si="7"/>
        <v>0</v>
      </c>
      <c r="J64" s="419">
        <f t="shared" ca="1" si="7"/>
        <v>0</v>
      </c>
      <c r="K64" s="419">
        <f t="shared" ca="1" si="7"/>
        <v>0</v>
      </c>
      <c r="L64" s="419">
        <f t="shared" ca="1" si="7"/>
        <v>0</v>
      </c>
      <c r="M64" s="420">
        <f t="shared" ca="1" si="7"/>
        <v>0</v>
      </c>
      <c r="N64" s="105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5.0999999999999996" customHeight="1" x14ac:dyDescent="0.2">
      <c r="A65" s="2"/>
      <c r="C65" s="104"/>
      <c r="D65" s="94"/>
      <c r="E65" s="29"/>
      <c r="F65" s="29"/>
      <c r="G65" s="29"/>
      <c r="H65" s="29"/>
      <c r="I65" s="107"/>
      <c r="J65" s="71"/>
      <c r="K65" s="71"/>
      <c r="L65" s="71"/>
      <c r="M65" s="72"/>
      <c r="N65" s="105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">
      <c r="A66" s="2"/>
      <c r="C66" s="104"/>
      <c r="D66" s="112" t="s">
        <v>26</v>
      </c>
      <c r="E66" s="29"/>
      <c r="F66" s="29"/>
      <c r="G66" s="29"/>
      <c r="H66" s="419">
        <f t="shared" ref="H66:M66" si="8">H50-H64</f>
        <v>0</v>
      </c>
      <c r="I66" s="419">
        <f t="shared" ca="1" si="8"/>
        <v>0</v>
      </c>
      <c r="J66" s="419">
        <f t="shared" ca="1" si="8"/>
        <v>0</v>
      </c>
      <c r="K66" s="419">
        <f t="shared" ca="1" si="8"/>
        <v>0</v>
      </c>
      <c r="L66" s="419">
        <f t="shared" ca="1" si="8"/>
        <v>0</v>
      </c>
      <c r="M66" s="420">
        <f t="shared" ca="1" si="8"/>
        <v>0</v>
      </c>
      <c r="N66" s="105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5.0999999999999996" customHeight="1" x14ac:dyDescent="0.2">
      <c r="A67" s="2"/>
      <c r="C67" s="104"/>
      <c r="D67" s="94"/>
      <c r="E67" s="29"/>
      <c r="F67" s="29"/>
      <c r="G67" s="29"/>
      <c r="H67" s="29"/>
      <c r="I67" s="107"/>
      <c r="J67" s="71"/>
      <c r="K67" s="71"/>
      <c r="L67" s="71"/>
      <c r="M67" s="72"/>
      <c r="N67" s="105"/>
      <c r="O67" s="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">
      <c r="A68" s="2"/>
      <c r="C68" s="104"/>
      <c r="D68" s="95" t="s">
        <v>48</v>
      </c>
      <c r="E68" s="29"/>
      <c r="F68" s="29"/>
      <c r="G68" s="29"/>
      <c r="H68" s="29"/>
      <c r="I68" s="71"/>
      <c r="J68" s="71"/>
      <c r="K68" s="71"/>
      <c r="L68" s="71"/>
      <c r="M68" s="72"/>
      <c r="N68" s="105"/>
      <c r="O68" s="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">
      <c r="A69" s="2"/>
      <c r="C69" s="104"/>
      <c r="D69" s="94" t="s">
        <v>127</v>
      </c>
      <c r="E69" s="29"/>
      <c r="F69" s="29"/>
      <c r="G69" s="29"/>
      <c r="H69" s="399" t="e">
        <f t="shared" ref="H69:M69" si="9">H29/(H64/12)</f>
        <v>#DIV/0!</v>
      </c>
      <c r="I69" s="399" t="e">
        <f t="shared" ca="1" si="9"/>
        <v>#DIV/0!</v>
      </c>
      <c r="J69" s="121" t="e">
        <f t="shared" ca="1" si="9"/>
        <v>#DIV/0!</v>
      </c>
      <c r="K69" s="121" t="e">
        <f t="shared" ca="1" si="9"/>
        <v>#DIV/0!</v>
      </c>
      <c r="L69" s="121" t="e">
        <f t="shared" ca="1" si="9"/>
        <v>#DIV/0!</v>
      </c>
      <c r="M69" s="122" t="e">
        <f t="shared" ca="1" si="9"/>
        <v>#DIV/0!</v>
      </c>
      <c r="N69" s="105"/>
      <c r="O69" s="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">
      <c r="A70" s="2"/>
      <c r="C70" s="104"/>
      <c r="D70" s="94" t="s">
        <v>121</v>
      </c>
      <c r="E70" s="29"/>
      <c r="F70" s="29"/>
      <c r="G70" s="29"/>
      <c r="H70" s="400" t="e">
        <f t="shared" ref="H70:M70" si="10">(H36+H37+H38)/H64</f>
        <v>#DIV/0!</v>
      </c>
      <c r="I70" s="400" t="e">
        <f t="shared" ca="1" si="10"/>
        <v>#DIV/0!</v>
      </c>
      <c r="J70" s="219" t="e">
        <f t="shared" ca="1" si="10"/>
        <v>#DIV/0!</v>
      </c>
      <c r="K70" s="219" t="e">
        <f t="shared" ca="1" si="10"/>
        <v>#DIV/0!</v>
      </c>
      <c r="L70" s="219" t="e">
        <f t="shared" ca="1" si="10"/>
        <v>#DIV/0!</v>
      </c>
      <c r="M70" s="220" t="e">
        <f t="shared" ca="1" si="10"/>
        <v>#DIV/0!</v>
      </c>
      <c r="N70" s="105"/>
      <c r="O70" s="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">
      <c r="A71" s="2"/>
      <c r="C71" s="104"/>
      <c r="D71" s="94" t="s">
        <v>126</v>
      </c>
      <c r="E71" s="29"/>
      <c r="F71" s="29"/>
      <c r="G71" s="29"/>
      <c r="H71" s="402" t="e">
        <f t="shared" ref="H71:M71" si="11">H34/H30</f>
        <v>#DIV/0!</v>
      </c>
      <c r="I71" s="402" t="e">
        <f t="shared" ca="1" si="11"/>
        <v>#DIV/0!</v>
      </c>
      <c r="J71" s="402" t="e">
        <f t="shared" ca="1" si="11"/>
        <v>#DIV/0!</v>
      </c>
      <c r="K71" s="402" t="e">
        <f t="shared" ca="1" si="11"/>
        <v>#DIV/0!</v>
      </c>
      <c r="L71" s="402" t="e">
        <f t="shared" ca="1" si="11"/>
        <v>#DIV/0!</v>
      </c>
      <c r="M71" s="401" t="e">
        <f t="shared" ca="1" si="11"/>
        <v>#DIV/0!</v>
      </c>
      <c r="N71" s="105"/>
      <c r="O71" s="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">
      <c r="A72" s="2"/>
      <c r="C72" s="104"/>
      <c r="D72" s="113" t="s">
        <v>98</v>
      </c>
      <c r="E72" s="7"/>
      <c r="F72" s="7"/>
      <c r="G72" s="7"/>
      <c r="H72" s="403" t="e">
        <f t="shared" ref="H72:M72" si="12">H64/H30</f>
        <v>#DIV/0!</v>
      </c>
      <c r="I72" s="403" t="e">
        <f t="shared" ca="1" si="12"/>
        <v>#DIV/0!</v>
      </c>
      <c r="J72" s="403" t="e">
        <f t="shared" ca="1" si="12"/>
        <v>#DIV/0!</v>
      </c>
      <c r="K72" s="403" t="e">
        <f t="shared" ca="1" si="12"/>
        <v>#DIV/0!</v>
      </c>
      <c r="L72" s="403" t="e">
        <f t="shared" ca="1" si="12"/>
        <v>#DIV/0!</v>
      </c>
      <c r="M72" s="226" t="e">
        <f t="shared" ca="1" si="12"/>
        <v>#DIV/0!</v>
      </c>
      <c r="N72" s="105"/>
      <c r="O72" s="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3.5" thickBot="1" x14ac:dyDescent="0.25">
      <c r="A73" s="2"/>
      <c r="C73" s="103"/>
      <c r="D73" s="83"/>
      <c r="E73" s="83"/>
      <c r="F73" s="83"/>
      <c r="G73" s="83"/>
      <c r="H73" s="83"/>
      <c r="I73" s="130"/>
      <c r="J73" s="131"/>
      <c r="K73" s="132"/>
      <c r="L73" s="132"/>
      <c r="M73" s="132"/>
      <c r="N73" s="84"/>
      <c r="O73" s="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3.5" thickBot="1" x14ac:dyDescent="0.25">
      <c r="A74" s="2"/>
      <c r="C74" s="38"/>
      <c r="D74" s="21"/>
      <c r="E74" s="21"/>
      <c r="F74" s="21"/>
      <c r="G74" s="21"/>
      <c r="H74" s="21"/>
      <c r="I74" s="127"/>
      <c r="J74" s="128"/>
      <c r="K74" s="129"/>
      <c r="L74" s="129"/>
      <c r="M74" s="129"/>
      <c r="N74" s="21"/>
      <c r="O74" s="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">
      <c r="A75" s="2"/>
      <c r="C75" s="133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8"/>
      <c r="O75" s="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6.5" x14ac:dyDescent="0.35">
      <c r="A76" s="2"/>
      <c r="C76" s="104"/>
      <c r="D76" s="125" t="str">
        <f>Step1_Historical!$H$12&amp;" | "&amp;Step2B_Scenario2!G12</f>
        <v>Foundation Name | Scenario 2</v>
      </c>
      <c r="E76" s="8"/>
      <c r="F76" s="8"/>
      <c r="G76" s="8"/>
      <c r="H76" s="181" t="str">
        <f>H14</f>
        <v>Historical</v>
      </c>
      <c r="I76" s="182" t="str">
        <f>I14</f>
        <v>Projected</v>
      </c>
      <c r="J76" s="182"/>
      <c r="K76" s="182"/>
      <c r="L76" s="182"/>
      <c r="M76" s="398"/>
      <c r="N76" s="105"/>
      <c r="O76" s="4"/>
      <c r="P76" s="2"/>
      <c r="Q76" s="2"/>
      <c r="R76" s="2"/>
      <c r="S76" s="393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2"/>
      <c r="C77" s="104"/>
      <c r="D77" s="109" t="s">
        <v>21</v>
      </c>
      <c r="E77" s="29"/>
      <c r="F77" s="29"/>
      <c r="G77" s="29"/>
      <c r="H77" s="108" t="str">
        <f t="shared" ref="H77:M77" si="13">H15</f>
        <v>Dec 31, 2013</v>
      </c>
      <c r="I77" s="108" t="str">
        <f t="shared" si="13"/>
        <v>Dec 31, 2014</v>
      </c>
      <c r="J77" s="108" t="str">
        <f t="shared" si="13"/>
        <v>Dec 31, 2015</v>
      </c>
      <c r="K77" s="108" t="str">
        <f t="shared" si="13"/>
        <v>Dec 31, 2016</v>
      </c>
      <c r="L77" s="108" t="str">
        <f t="shared" si="13"/>
        <v>Dec 31, 2017</v>
      </c>
      <c r="M77" s="110" t="str">
        <f t="shared" si="13"/>
        <v>Dec 31, 2018</v>
      </c>
      <c r="N77" s="105"/>
      <c r="O77" s="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2"/>
      <c r="C78" s="104"/>
      <c r="D78" s="94"/>
      <c r="E78" s="29"/>
      <c r="F78" s="29"/>
      <c r="G78" s="29"/>
      <c r="H78" s="29"/>
      <c r="I78" s="29"/>
      <c r="J78" s="29"/>
      <c r="K78" s="29"/>
      <c r="L78" s="29"/>
      <c r="M78" s="101"/>
      <c r="N78" s="105"/>
      <c r="O78" s="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idden="1" outlineLevel="2" x14ac:dyDescent="0.2">
      <c r="A79" s="2"/>
      <c r="C79" s="104"/>
      <c r="D79" s="111"/>
      <c r="E79" s="404" t="str">
        <f t="shared" ref="E79:E91" si="14">E17</f>
        <v>DAF Category 1</v>
      </c>
      <c r="F79" s="29"/>
      <c r="G79" s="29"/>
      <c r="H79" s="415">
        <f t="shared" ref="H79:H91" si="15">H17</f>
        <v>0</v>
      </c>
      <c r="I79" s="415">
        <f ca="1">Step3_Output!L11</f>
        <v>0</v>
      </c>
      <c r="J79" s="415">
        <f ca="1">Step3_Output!M11</f>
        <v>0</v>
      </c>
      <c r="K79" s="415">
        <f ca="1">Step3_Output!N11</f>
        <v>0</v>
      </c>
      <c r="L79" s="415">
        <f ca="1">Step3_Output!O11</f>
        <v>0</v>
      </c>
      <c r="M79" s="416">
        <f ca="1">Step3_Output!P11</f>
        <v>0</v>
      </c>
      <c r="N79" s="105"/>
      <c r="O79" s="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idden="1" outlineLevel="2" x14ac:dyDescent="0.2">
      <c r="A80" s="2"/>
      <c r="C80" s="104"/>
      <c r="D80" s="111"/>
      <c r="E80" s="404" t="str">
        <f t="shared" si="14"/>
        <v>DAF Category 2</v>
      </c>
      <c r="F80" s="29"/>
      <c r="G80" s="29"/>
      <c r="H80" s="415">
        <f t="shared" si="15"/>
        <v>0</v>
      </c>
      <c r="I80" s="415">
        <f ca="1">Step3_Output!L12</f>
        <v>0</v>
      </c>
      <c r="J80" s="415">
        <f ca="1">Step3_Output!M12</f>
        <v>0</v>
      </c>
      <c r="K80" s="415">
        <f ca="1">Step3_Output!N12</f>
        <v>0</v>
      </c>
      <c r="L80" s="415">
        <f ca="1">Step3_Output!O12</f>
        <v>0</v>
      </c>
      <c r="M80" s="416">
        <f ca="1">Step3_Output!P12</f>
        <v>0</v>
      </c>
      <c r="N80" s="105"/>
      <c r="O80" s="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53" hidden="1" outlineLevel="2" x14ac:dyDescent="0.2">
      <c r="A81" s="2"/>
      <c r="C81" s="104"/>
      <c r="D81" s="111"/>
      <c r="E81" s="404" t="str">
        <f t="shared" si="14"/>
        <v>DAF Category 3</v>
      </c>
      <c r="F81" s="29"/>
      <c r="G81" s="29"/>
      <c r="H81" s="415">
        <f t="shared" si="15"/>
        <v>0</v>
      </c>
      <c r="I81" s="415">
        <f ca="1">Step3_Output!L13</f>
        <v>0</v>
      </c>
      <c r="J81" s="415">
        <f ca="1">Step3_Output!M13</f>
        <v>0</v>
      </c>
      <c r="K81" s="415">
        <f ca="1">Step3_Output!N13</f>
        <v>0</v>
      </c>
      <c r="L81" s="415">
        <f ca="1">Step3_Output!O13</f>
        <v>0</v>
      </c>
      <c r="M81" s="416">
        <f ca="1">Step3_Output!P13</f>
        <v>0</v>
      </c>
      <c r="N81" s="105"/>
      <c r="O81" s="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53" s="165" customFormat="1" hidden="1" outlineLevel="1" x14ac:dyDescent="0.2">
      <c r="A82" s="164"/>
      <c r="C82" s="166"/>
      <c r="D82" s="167"/>
      <c r="E82" s="106" t="str">
        <f t="shared" si="14"/>
        <v>Total Donor Advised Funds</v>
      </c>
      <c r="F82" s="168"/>
      <c r="G82" s="168"/>
      <c r="H82" s="415">
        <f t="shared" si="15"/>
        <v>0</v>
      </c>
      <c r="I82" s="417">
        <f ca="1">Step3_Output!L14</f>
        <v>0</v>
      </c>
      <c r="J82" s="417">
        <f ca="1">Step3_Output!M14</f>
        <v>0</v>
      </c>
      <c r="K82" s="417">
        <f ca="1">Step3_Output!N14</f>
        <v>0</v>
      </c>
      <c r="L82" s="417">
        <f ca="1">Step3_Output!O14</f>
        <v>0</v>
      </c>
      <c r="M82" s="418">
        <f ca="1">Step3_Output!P14</f>
        <v>0</v>
      </c>
      <c r="N82" s="169"/>
      <c r="O82" s="170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</row>
    <row r="83" spans="1:53" hidden="1" outlineLevel="1" x14ac:dyDescent="0.2">
      <c r="A83" s="2"/>
      <c r="C83" s="104"/>
      <c r="D83" s="94"/>
      <c r="E83" s="106" t="str">
        <f t="shared" si="14"/>
        <v>Scholarship</v>
      </c>
      <c r="F83" s="29"/>
      <c r="G83" s="29"/>
      <c r="H83" s="415">
        <f t="shared" si="15"/>
        <v>0</v>
      </c>
      <c r="I83" s="415">
        <f ca="1">Step3_Output!L15</f>
        <v>0</v>
      </c>
      <c r="J83" s="415">
        <f ca="1">Step3_Output!M15</f>
        <v>0</v>
      </c>
      <c r="K83" s="415">
        <f ca="1">Step3_Output!N15</f>
        <v>0</v>
      </c>
      <c r="L83" s="415">
        <f ca="1">Step3_Output!O15</f>
        <v>0</v>
      </c>
      <c r="M83" s="416">
        <f ca="1">Step3_Output!P15</f>
        <v>0</v>
      </c>
      <c r="N83" s="105"/>
      <c r="O83" s="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53" hidden="1" outlineLevel="1" x14ac:dyDescent="0.2">
      <c r="A84" s="2"/>
      <c r="C84" s="104"/>
      <c r="D84" s="94"/>
      <c r="E84" s="106" t="str">
        <f t="shared" si="14"/>
        <v>Unrestricted / FOI / Community Leadership</v>
      </c>
      <c r="F84" s="29"/>
      <c r="G84" s="29"/>
      <c r="H84" s="415">
        <f t="shared" si="15"/>
        <v>0</v>
      </c>
      <c r="I84" s="415">
        <f ca="1">Step3_Output!L16</f>
        <v>0</v>
      </c>
      <c r="J84" s="415">
        <f ca="1">Step3_Output!M16</f>
        <v>0</v>
      </c>
      <c r="K84" s="415">
        <f ca="1">Step3_Output!N16</f>
        <v>0</v>
      </c>
      <c r="L84" s="415">
        <f ca="1">Step3_Output!O16</f>
        <v>0</v>
      </c>
      <c r="M84" s="416">
        <f ca="1">Step3_Output!P16</f>
        <v>0</v>
      </c>
      <c r="N84" s="105"/>
      <c r="O84" s="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53" hidden="1" outlineLevel="1" x14ac:dyDescent="0.2">
      <c r="A85" s="2"/>
      <c r="C85" s="104"/>
      <c r="D85" s="94"/>
      <c r="E85" s="106" t="str">
        <f t="shared" si="14"/>
        <v>Designated / Agency</v>
      </c>
      <c r="F85" s="29"/>
      <c r="G85" s="29"/>
      <c r="H85" s="415">
        <f t="shared" si="15"/>
        <v>0</v>
      </c>
      <c r="I85" s="415">
        <f ca="1">Step3_Output!L17</f>
        <v>0</v>
      </c>
      <c r="J85" s="415">
        <f ca="1">Step3_Output!M17</f>
        <v>0</v>
      </c>
      <c r="K85" s="415">
        <f ca="1">Step3_Output!N17</f>
        <v>0</v>
      </c>
      <c r="L85" s="415">
        <f ca="1">Step3_Output!O17</f>
        <v>0</v>
      </c>
      <c r="M85" s="416">
        <f ca="1">Step3_Output!P17</f>
        <v>0</v>
      </c>
      <c r="N85" s="105"/>
      <c r="O85" s="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53" hidden="1" outlineLevel="1" x14ac:dyDescent="0.2">
      <c r="A86" s="2"/>
      <c r="C86" s="104"/>
      <c r="D86" s="94"/>
      <c r="E86" s="106" t="str">
        <f t="shared" si="14"/>
        <v>Supporting Organization</v>
      </c>
      <c r="F86" s="29"/>
      <c r="G86" s="29"/>
      <c r="H86" s="415">
        <f t="shared" si="15"/>
        <v>0</v>
      </c>
      <c r="I86" s="415">
        <f ca="1">Step3_Output!L18</f>
        <v>0</v>
      </c>
      <c r="J86" s="415">
        <f ca="1">Step3_Output!M18</f>
        <v>0</v>
      </c>
      <c r="K86" s="415">
        <f ca="1">Step3_Output!N18</f>
        <v>0</v>
      </c>
      <c r="L86" s="415">
        <f ca="1">Step3_Output!O18</f>
        <v>0</v>
      </c>
      <c r="M86" s="416">
        <f ca="1">Step3_Output!P18</f>
        <v>0</v>
      </c>
      <c r="N86" s="105"/>
      <c r="O86" s="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53" hidden="1" outlineLevel="1" x14ac:dyDescent="0.2">
      <c r="A87" s="2"/>
      <c r="C87" s="104"/>
      <c r="D87" s="94"/>
      <c r="E87" s="106" t="str">
        <f t="shared" si="14"/>
        <v>Other Fund Type 1</v>
      </c>
      <c r="F87" s="29"/>
      <c r="G87" s="29"/>
      <c r="H87" s="415">
        <f t="shared" si="15"/>
        <v>0</v>
      </c>
      <c r="I87" s="415">
        <f ca="1">Step3_Output!L19</f>
        <v>0</v>
      </c>
      <c r="J87" s="415">
        <f ca="1">Step3_Output!M19</f>
        <v>0</v>
      </c>
      <c r="K87" s="415">
        <f ca="1">Step3_Output!N19</f>
        <v>0</v>
      </c>
      <c r="L87" s="415">
        <f ca="1">Step3_Output!O19</f>
        <v>0</v>
      </c>
      <c r="M87" s="416">
        <f ca="1">Step3_Output!P19</f>
        <v>0</v>
      </c>
      <c r="N87" s="105"/>
      <c r="O87" s="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53" hidden="1" outlineLevel="1" x14ac:dyDescent="0.2">
      <c r="A88" s="2"/>
      <c r="C88" s="104"/>
      <c r="D88" s="94"/>
      <c r="E88" s="106" t="str">
        <f t="shared" si="14"/>
        <v>Other Fund Type 2</v>
      </c>
      <c r="F88" s="29"/>
      <c r="G88" s="29"/>
      <c r="H88" s="415">
        <f t="shared" si="15"/>
        <v>0</v>
      </c>
      <c r="I88" s="415">
        <f ca="1">Step3_Output!L20</f>
        <v>0</v>
      </c>
      <c r="J88" s="415">
        <f ca="1">Step3_Output!M20</f>
        <v>0</v>
      </c>
      <c r="K88" s="415">
        <f ca="1">Step3_Output!N20</f>
        <v>0</v>
      </c>
      <c r="L88" s="415">
        <f ca="1">Step3_Output!O20</f>
        <v>0</v>
      </c>
      <c r="M88" s="416">
        <f ca="1">Step3_Output!P20</f>
        <v>0</v>
      </c>
      <c r="N88" s="105"/>
      <c r="O88" s="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53" hidden="1" outlineLevel="1" x14ac:dyDescent="0.2">
      <c r="A89" s="2"/>
      <c r="C89" s="104"/>
      <c r="D89" s="94"/>
      <c r="E89" s="106" t="str">
        <f t="shared" si="14"/>
        <v>Other Fund Type 3</v>
      </c>
      <c r="F89" s="29"/>
      <c r="G89" s="29"/>
      <c r="H89" s="415">
        <f t="shared" si="15"/>
        <v>0</v>
      </c>
      <c r="I89" s="415">
        <f ca="1">Step3_Output!L21</f>
        <v>0</v>
      </c>
      <c r="J89" s="415">
        <f ca="1">Step3_Output!M21</f>
        <v>0</v>
      </c>
      <c r="K89" s="415">
        <f ca="1">Step3_Output!N21</f>
        <v>0</v>
      </c>
      <c r="L89" s="415">
        <f ca="1">Step3_Output!O21</f>
        <v>0</v>
      </c>
      <c r="M89" s="416">
        <f ca="1">Step3_Output!P21</f>
        <v>0</v>
      </c>
      <c r="N89" s="105"/>
      <c r="O89" s="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53" hidden="1" outlineLevel="1" x14ac:dyDescent="0.2">
      <c r="A90" s="2"/>
      <c r="C90" s="104"/>
      <c r="D90" s="94"/>
      <c r="E90" s="106" t="str">
        <f t="shared" si="14"/>
        <v>Operating / Administrative Endowment</v>
      </c>
      <c r="F90" s="29"/>
      <c r="G90" s="29"/>
      <c r="H90" s="415">
        <f t="shared" si="15"/>
        <v>0</v>
      </c>
      <c r="I90" s="415">
        <f ca="1">Step3_Output!L22</f>
        <v>0</v>
      </c>
      <c r="J90" s="415">
        <f ca="1">Step3_Output!M22</f>
        <v>0</v>
      </c>
      <c r="K90" s="415">
        <f ca="1">Step3_Output!N22</f>
        <v>0</v>
      </c>
      <c r="L90" s="415">
        <f ca="1">Step3_Output!O22</f>
        <v>0</v>
      </c>
      <c r="M90" s="416">
        <f ca="1">Step3_Output!P22</f>
        <v>0</v>
      </c>
      <c r="N90" s="105"/>
      <c r="O90" s="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53" hidden="1" outlineLevel="1" x14ac:dyDescent="0.2">
      <c r="A91" s="2"/>
      <c r="C91" s="104"/>
      <c r="D91" s="94"/>
      <c r="E91" s="106" t="str">
        <f t="shared" si="14"/>
        <v>Operating / Administrative Reserve</v>
      </c>
      <c r="F91" s="29"/>
      <c r="G91" s="29"/>
      <c r="H91" s="415">
        <f t="shared" si="15"/>
        <v>0</v>
      </c>
      <c r="I91" s="415">
        <f ca="1">Step3_Output!L23</f>
        <v>0</v>
      </c>
      <c r="J91" s="415">
        <f ca="1">Step3_Output!M23</f>
        <v>0</v>
      </c>
      <c r="K91" s="415">
        <f ca="1">Step3_Output!N23</f>
        <v>0</v>
      </c>
      <c r="L91" s="415">
        <f ca="1">Step3_Output!O23</f>
        <v>0</v>
      </c>
      <c r="M91" s="416">
        <f ca="1">Step3_Output!P23</f>
        <v>0</v>
      </c>
      <c r="N91" s="105"/>
      <c r="O91" s="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53" collapsed="1" x14ac:dyDescent="0.2">
      <c r="A92" s="2"/>
      <c r="C92" s="104"/>
      <c r="D92" s="112" t="s">
        <v>20</v>
      </c>
      <c r="E92" s="29"/>
      <c r="F92" s="29"/>
      <c r="G92" s="29"/>
      <c r="H92" s="419">
        <f t="shared" ref="H92:M92" si="16">SUM(H82:H91)</f>
        <v>0</v>
      </c>
      <c r="I92" s="419">
        <f t="shared" ca="1" si="16"/>
        <v>0</v>
      </c>
      <c r="J92" s="419">
        <f t="shared" ca="1" si="16"/>
        <v>0</v>
      </c>
      <c r="K92" s="419">
        <f t="shared" ca="1" si="16"/>
        <v>0</v>
      </c>
      <c r="L92" s="419">
        <f t="shared" ca="1" si="16"/>
        <v>0</v>
      </c>
      <c r="M92" s="420">
        <f t="shared" ca="1" si="16"/>
        <v>0</v>
      </c>
      <c r="N92" s="105"/>
      <c r="O92" s="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53" ht="5.0999999999999996" customHeight="1" x14ac:dyDescent="0.2">
      <c r="A93" s="2"/>
      <c r="C93" s="104"/>
      <c r="D93" s="94">
        <f>E404</f>
        <v>0</v>
      </c>
      <c r="E93" s="29"/>
      <c r="F93" s="29"/>
      <c r="G93" s="29"/>
      <c r="H93" s="29"/>
      <c r="I93" s="71"/>
      <c r="J93" s="71"/>
      <c r="K93" s="71"/>
      <c r="L93" s="71"/>
      <c r="M93" s="72"/>
      <c r="N93" s="105"/>
      <c r="O93" s="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53" x14ac:dyDescent="0.2">
      <c r="A94" s="2"/>
      <c r="C94" s="104"/>
      <c r="D94" s="112" t="s">
        <v>22</v>
      </c>
      <c r="E94" s="29"/>
      <c r="F94" s="29"/>
      <c r="G94" s="29"/>
      <c r="H94" s="419">
        <f>H32</f>
        <v>0</v>
      </c>
      <c r="I94" s="419">
        <f ca="1">Step3_Output!L26</f>
        <v>0</v>
      </c>
      <c r="J94" s="419">
        <f ca="1">Step3_Output!M26</f>
        <v>0</v>
      </c>
      <c r="K94" s="419">
        <f ca="1">Step3_Output!N26</f>
        <v>0</v>
      </c>
      <c r="L94" s="419">
        <f ca="1">Step3_Output!O26</f>
        <v>0</v>
      </c>
      <c r="M94" s="420">
        <f ca="1">Step3_Output!P26</f>
        <v>0</v>
      </c>
      <c r="N94" s="105"/>
      <c r="O94" s="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53" ht="5.0999999999999996" customHeight="1" x14ac:dyDescent="0.2">
      <c r="A95" s="2"/>
      <c r="C95" s="104"/>
      <c r="D95" s="94"/>
      <c r="E95" s="29"/>
      <c r="F95" s="29"/>
      <c r="G95" s="29"/>
      <c r="H95" s="29"/>
      <c r="I95" s="71"/>
      <c r="J95" s="71"/>
      <c r="K95" s="71"/>
      <c r="L95" s="71"/>
      <c r="M95" s="72"/>
      <c r="N95" s="105"/>
      <c r="O95" s="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53" x14ac:dyDescent="0.2">
      <c r="A96" s="2"/>
      <c r="C96" s="104"/>
      <c r="D96" s="112" t="s">
        <v>23</v>
      </c>
      <c r="E96" s="29"/>
      <c r="F96" s="29"/>
      <c r="G96" s="29"/>
      <c r="H96" s="419">
        <f>H34</f>
        <v>0</v>
      </c>
      <c r="I96" s="419">
        <f ca="1">Step3_Output!L28</f>
        <v>0</v>
      </c>
      <c r="J96" s="419">
        <f ca="1">Step3_Output!M28</f>
        <v>0</v>
      </c>
      <c r="K96" s="419">
        <f ca="1">Step3_Output!N28</f>
        <v>0</v>
      </c>
      <c r="L96" s="419">
        <f ca="1">Step3_Output!O28</f>
        <v>0</v>
      </c>
      <c r="M96" s="420">
        <f ca="1">Step3_Output!P28</f>
        <v>0</v>
      </c>
      <c r="N96" s="105"/>
      <c r="O96" s="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5.0999999999999996" customHeight="1" x14ac:dyDescent="0.2">
      <c r="A97" s="2"/>
      <c r="C97" s="104"/>
      <c r="D97" s="94"/>
      <c r="E97" s="29"/>
      <c r="F97" s="29"/>
      <c r="G97" s="29"/>
      <c r="H97" s="29"/>
      <c r="I97" s="71"/>
      <c r="J97" s="71"/>
      <c r="K97" s="71"/>
      <c r="L97" s="71"/>
      <c r="M97" s="72"/>
      <c r="N97" s="105"/>
      <c r="O97" s="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idden="1" outlineLevel="1" x14ac:dyDescent="0.2">
      <c r="A98" s="2"/>
      <c r="C98" s="104"/>
      <c r="D98" s="94"/>
      <c r="E98" s="106" t="str">
        <f>E36</f>
        <v>Administrative Fee Revenue</v>
      </c>
      <c r="F98" s="29"/>
      <c r="G98" s="29"/>
      <c r="H98" s="415">
        <f>H36</f>
        <v>0</v>
      </c>
      <c r="I98" s="415">
        <f ca="1">Step3_Output!L32</f>
        <v>0</v>
      </c>
      <c r="J98" s="415">
        <f ca="1">Step3_Output!M32</f>
        <v>0</v>
      </c>
      <c r="K98" s="415">
        <f ca="1">Step3_Output!N32</f>
        <v>0</v>
      </c>
      <c r="L98" s="415">
        <f ca="1">Step3_Output!O32</f>
        <v>0</v>
      </c>
      <c r="M98" s="416">
        <f ca="1">Step3_Output!P32</f>
        <v>0</v>
      </c>
      <c r="N98" s="105"/>
      <c r="O98" s="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idden="1" outlineLevel="1" x14ac:dyDescent="0.2">
      <c r="A99" s="2"/>
      <c r="C99" s="104"/>
      <c r="D99" s="94"/>
      <c r="E99" s="106" t="str">
        <f>E37</f>
        <v>Investment Fee Revenue</v>
      </c>
      <c r="F99" s="29"/>
      <c r="G99" s="29"/>
      <c r="H99" s="415">
        <f>H37</f>
        <v>0</v>
      </c>
      <c r="I99" s="415">
        <f ca="1">Step3_Output!L33</f>
        <v>0</v>
      </c>
      <c r="J99" s="415">
        <f ca="1">Step3_Output!M33</f>
        <v>0</v>
      </c>
      <c r="K99" s="415">
        <f ca="1">Step3_Output!N33</f>
        <v>0</v>
      </c>
      <c r="L99" s="415">
        <f ca="1">Step3_Output!O33</f>
        <v>0</v>
      </c>
      <c r="M99" s="416">
        <f ca="1">Step3_Output!P33</f>
        <v>0</v>
      </c>
      <c r="N99" s="105"/>
      <c r="O99" s="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idden="1" outlineLevel="1" x14ac:dyDescent="0.2">
      <c r="A100" s="2"/>
      <c r="C100" s="104"/>
      <c r="D100" s="94"/>
      <c r="E100" s="106" t="str">
        <f>E38</f>
        <v>Retained Interest from Non-Operating Funds</v>
      </c>
      <c r="F100" s="29"/>
      <c r="G100" s="29"/>
      <c r="H100" s="415">
        <f>H38</f>
        <v>0</v>
      </c>
      <c r="I100" s="415">
        <f ca="1">Step3_Output!L34</f>
        <v>0</v>
      </c>
      <c r="J100" s="415">
        <f ca="1">Step3_Output!M34</f>
        <v>0</v>
      </c>
      <c r="K100" s="415">
        <f ca="1">Step3_Output!N34</f>
        <v>0</v>
      </c>
      <c r="L100" s="415">
        <f ca="1">Step3_Output!O34</f>
        <v>0</v>
      </c>
      <c r="M100" s="416">
        <f ca="1">Step3_Output!P34</f>
        <v>0</v>
      </c>
      <c r="N100" s="105"/>
      <c r="O100" s="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collapsed="1" x14ac:dyDescent="0.2">
      <c r="A101" s="2"/>
      <c r="C101" s="104"/>
      <c r="D101" s="94"/>
      <c r="E101" s="88" t="s">
        <v>185</v>
      </c>
      <c r="F101" s="29"/>
      <c r="G101" s="29"/>
      <c r="H101" s="415">
        <f t="shared" ref="H101:M101" si="17">SUM(H98:H100)</f>
        <v>0</v>
      </c>
      <c r="I101" s="415">
        <f t="shared" ca="1" si="17"/>
        <v>0</v>
      </c>
      <c r="J101" s="415">
        <f t="shared" ca="1" si="17"/>
        <v>0</v>
      </c>
      <c r="K101" s="415">
        <f t="shared" ca="1" si="17"/>
        <v>0</v>
      </c>
      <c r="L101" s="415">
        <f t="shared" ca="1" si="17"/>
        <v>0</v>
      </c>
      <c r="M101" s="416">
        <f t="shared" ca="1" si="17"/>
        <v>0</v>
      </c>
      <c r="N101" s="105"/>
      <c r="O101" s="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idden="1" outlineLevel="1" x14ac:dyDescent="0.2">
      <c r="A102" s="2"/>
      <c r="C102" s="104"/>
      <c r="D102" s="94"/>
      <c r="E102" s="106" t="str">
        <f>E40</f>
        <v>Retained Returns from Operating / Admin Endowment</v>
      </c>
      <c r="F102" s="29"/>
      <c r="G102" s="29"/>
      <c r="H102" s="415">
        <f>H40</f>
        <v>0</v>
      </c>
      <c r="I102" s="415">
        <f ca="1">Step3_Output!L35</f>
        <v>0</v>
      </c>
      <c r="J102" s="415">
        <f ca="1">Step3_Output!M35</f>
        <v>0</v>
      </c>
      <c r="K102" s="415">
        <f ca="1">Step3_Output!N35</f>
        <v>0</v>
      </c>
      <c r="L102" s="415">
        <f ca="1">Step3_Output!O35</f>
        <v>0</v>
      </c>
      <c r="M102" s="416">
        <f ca="1">Step3_Output!P35</f>
        <v>0</v>
      </c>
      <c r="N102" s="105"/>
      <c r="O102" s="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idden="1" outlineLevel="1" x14ac:dyDescent="0.2">
      <c r="A103" s="2"/>
      <c r="C103" s="104"/>
      <c r="D103" s="94"/>
      <c r="E103" s="106" t="str">
        <f>E41</f>
        <v>Principal Distribution from Operating / Admin Endowment</v>
      </c>
      <c r="F103" s="29"/>
      <c r="G103" s="29"/>
      <c r="H103" s="415">
        <f>H41</f>
        <v>0</v>
      </c>
      <c r="I103" s="415">
        <f ca="1">Step3_Output!L36</f>
        <v>0</v>
      </c>
      <c r="J103" s="415">
        <f ca="1">Step3_Output!M36</f>
        <v>0</v>
      </c>
      <c r="K103" s="415">
        <f ca="1">Step3_Output!N36</f>
        <v>0</v>
      </c>
      <c r="L103" s="415">
        <f ca="1">Step3_Output!O36</f>
        <v>0</v>
      </c>
      <c r="M103" s="416">
        <f ca="1">Step3_Output!P36</f>
        <v>0</v>
      </c>
      <c r="N103" s="105"/>
      <c r="O103" s="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idden="1" outlineLevel="1" x14ac:dyDescent="0.2">
      <c r="A104" s="2"/>
      <c r="C104" s="104"/>
      <c r="D104" s="94"/>
      <c r="E104" s="106" t="str">
        <f>E42</f>
        <v>Retained Returns from Operating / Admin Reserve</v>
      </c>
      <c r="F104" s="29"/>
      <c r="G104" s="29"/>
      <c r="H104" s="415">
        <f>H42</f>
        <v>0</v>
      </c>
      <c r="I104" s="415">
        <f ca="1">Step3_Output!L37</f>
        <v>0</v>
      </c>
      <c r="J104" s="415">
        <f ca="1">Step3_Output!M37</f>
        <v>0</v>
      </c>
      <c r="K104" s="415">
        <f ca="1">Step3_Output!N37</f>
        <v>0</v>
      </c>
      <c r="L104" s="415">
        <f ca="1">Step3_Output!O37</f>
        <v>0</v>
      </c>
      <c r="M104" s="416">
        <f ca="1">Step3_Output!P37</f>
        <v>0</v>
      </c>
      <c r="N104" s="105"/>
      <c r="O104" s="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collapsed="1" x14ac:dyDescent="0.2">
      <c r="A105" s="2"/>
      <c r="C105" s="104"/>
      <c r="D105" s="94"/>
      <c r="E105" s="88" t="s">
        <v>186</v>
      </c>
      <c r="F105" s="29"/>
      <c r="G105" s="29"/>
      <c r="H105" s="415">
        <f t="shared" ref="H105:M105" si="18">SUM(H102:H104)</f>
        <v>0</v>
      </c>
      <c r="I105" s="415">
        <f t="shared" ca="1" si="18"/>
        <v>0</v>
      </c>
      <c r="J105" s="415">
        <f t="shared" ca="1" si="18"/>
        <v>0</v>
      </c>
      <c r="K105" s="415">
        <f t="shared" ca="1" si="18"/>
        <v>0</v>
      </c>
      <c r="L105" s="415">
        <f t="shared" ca="1" si="18"/>
        <v>0</v>
      </c>
      <c r="M105" s="416">
        <f t="shared" ca="1" si="18"/>
        <v>0</v>
      </c>
      <c r="N105" s="105"/>
      <c r="O105" s="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idden="1" outlineLevel="1" x14ac:dyDescent="0.2">
      <c r="A106" s="2"/>
      <c r="C106" s="104"/>
      <c r="D106" s="94"/>
      <c r="E106" s="106" t="str">
        <f>E44</f>
        <v>Other Revenue 1</v>
      </c>
      <c r="F106" s="29"/>
      <c r="G106" s="29"/>
      <c r="H106" s="415">
        <f>H44</f>
        <v>0</v>
      </c>
      <c r="I106" s="415">
        <f ca="1">Step3_Output!L38</f>
        <v>0</v>
      </c>
      <c r="J106" s="415">
        <f ca="1">Step3_Output!M38</f>
        <v>0</v>
      </c>
      <c r="K106" s="415">
        <f ca="1">Step3_Output!N38</f>
        <v>0</v>
      </c>
      <c r="L106" s="415">
        <f ca="1">Step3_Output!O38</f>
        <v>0</v>
      </c>
      <c r="M106" s="416">
        <f ca="1">Step3_Output!P38</f>
        <v>0</v>
      </c>
      <c r="N106" s="105"/>
      <c r="O106" s="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idden="1" outlineLevel="1" x14ac:dyDescent="0.2">
      <c r="A107" s="2"/>
      <c r="C107" s="104"/>
      <c r="D107" s="94"/>
      <c r="E107" s="106" t="str">
        <f>E45</f>
        <v>Other Revenue 2</v>
      </c>
      <c r="F107" s="29"/>
      <c r="G107" s="29"/>
      <c r="H107" s="415">
        <f>H45</f>
        <v>0</v>
      </c>
      <c r="I107" s="415">
        <f ca="1">Step3_Output!L39</f>
        <v>0</v>
      </c>
      <c r="J107" s="415">
        <f ca="1">Step3_Output!M39</f>
        <v>0</v>
      </c>
      <c r="K107" s="415">
        <f ca="1">Step3_Output!N39</f>
        <v>0</v>
      </c>
      <c r="L107" s="415">
        <f ca="1">Step3_Output!O39</f>
        <v>0</v>
      </c>
      <c r="M107" s="416">
        <f ca="1">Step3_Output!P39</f>
        <v>0</v>
      </c>
      <c r="N107" s="105"/>
      <c r="O107" s="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idden="1" outlineLevel="1" x14ac:dyDescent="0.2">
      <c r="A108" s="2"/>
      <c r="C108" s="104"/>
      <c r="D108" s="94"/>
      <c r="E108" s="106" t="str">
        <f>E46</f>
        <v>Other Revenue 3</v>
      </c>
      <c r="F108" s="29"/>
      <c r="G108" s="29"/>
      <c r="H108" s="415">
        <f>H46</f>
        <v>0</v>
      </c>
      <c r="I108" s="415">
        <f ca="1">Step3_Output!L40</f>
        <v>0</v>
      </c>
      <c r="J108" s="415">
        <f ca="1">Step3_Output!M40</f>
        <v>0</v>
      </c>
      <c r="K108" s="415">
        <f ca="1">Step3_Output!N40</f>
        <v>0</v>
      </c>
      <c r="L108" s="415">
        <f ca="1">Step3_Output!O40</f>
        <v>0</v>
      </c>
      <c r="M108" s="416">
        <f ca="1">Step3_Output!P40</f>
        <v>0</v>
      </c>
      <c r="N108" s="105"/>
      <c r="O108" s="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idden="1" outlineLevel="1" x14ac:dyDescent="0.2">
      <c r="A109" s="2"/>
      <c r="C109" s="104"/>
      <c r="D109" s="94"/>
      <c r="E109" s="106" t="str">
        <f>E47</f>
        <v>Other Revenue 4</v>
      </c>
      <c r="F109" s="29"/>
      <c r="G109" s="29"/>
      <c r="H109" s="415">
        <f>H47</f>
        <v>0</v>
      </c>
      <c r="I109" s="415">
        <f ca="1">Step3_Output!L41</f>
        <v>0</v>
      </c>
      <c r="J109" s="415">
        <f ca="1">Step3_Output!M41</f>
        <v>0</v>
      </c>
      <c r="K109" s="415">
        <f ca="1">Step3_Output!N41</f>
        <v>0</v>
      </c>
      <c r="L109" s="415">
        <f ca="1">Step3_Output!O41</f>
        <v>0</v>
      </c>
      <c r="M109" s="416">
        <f ca="1">Step3_Output!P41</f>
        <v>0</v>
      </c>
      <c r="N109" s="105"/>
      <c r="O109" s="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idden="1" outlineLevel="1" x14ac:dyDescent="0.2">
      <c r="A110" s="2"/>
      <c r="C110" s="104"/>
      <c r="D110" s="94"/>
      <c r="E110" s="106" t="str">
        <f>E48</f>
        <v>Other Revenue 5</v>
      </c>
      <c r="F110" s="29"/>
      <c r="G110" s="29"/>
      <c r="H110" s="415">
        <f>H48</f>
        <v>0</v>
      </c>
      <c r="I110" s="415">
        <f ca="1">Step3_Output!L42</f>
        <v>0</v>
      </c>
      <c r="J110" s="415">
        <f ca="1">Step3_Output!M42</f>
        <v>0</v>
      </c>
      <c r="K110" s="415">
        <f ca="1">Step3_Output!N42</f>
        <v>0</v>
      </c>
      <c r="L110" s="415">
        <f ca="1">Step3_Output!O42</f>
        <v>0</v>
      </c>
      <c r="M110" s="416">
        <f ca="1">Step3_Output!P42</f>
        <v>0</v>
      </c>
      <c r="N110" s="105"/>
      <c r="O110" s="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collapsed="1" x14ac:dyDescent="0.2">
      <c r="A111" s="2"/>
      <c r="C111" s="104"/>
      <c r="D111" s="94"/>
      <c r="E111" s="88" t="s">
        <v>187</v>
      </c>
      <c r="F111" s="29"/>
      <c r="G111" s="29"/>
      <c r="H111" s="415">
        <f t="shared" ref="H111:M111" si="19">SUM(H106:H110)</f>
        <v>0</v>
      </c>
      <c r="I111" s="415">
        <f t="shared" ca="1" si="19"/>
        <v>0</v>
      </c>
      <c r="J111" s="415">
        <f t="shared" ca="1" si="19"/>
        <v>0</v>
      </c>
      <c r="K111" s="415">
        <f t="shared" ca="1" si="19"/>
        <v>0</v>
      </c>
      <c r="L111" s="415">
        <f t="shared" ca="1" si="19"/>
        <v>0</v>
      </c>
      <c r="M111" s="416">
        <f t="shared" ca="1" si="19"/>
        <v>0</v>
      </c>
      <c r="N111" s="105"/>
      <c r="O111" s="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">
      <c r="A112" s="2"/>
      <c r="C112" s="104"/>
      <c r="D112" s="112" t="s">
        <v>25</v>
      </c>
      <c r="E112" s="29"/>
      <c r="F112" s="29"/>
      <c r="G112" s="29"/>
      <c r="H112" s="419">
        <f t="shared" ref="H112:M112" si="20">H111+H105+H101</f>
        <v>0</v>
      </c>
      <c r="I112" s="419">
        <f t="shared" ca="1" si="20"/>
        <v>0</v>
      </c>
      <c r="J112" s="419">
        <f t="shared" ca="1" si="20"/>
        <v>0</v>
      </c>
      <c r="K112" s="419">
        <f t="shared" ca="1" si="20"/>
        <v>0</v>
      </c>
      <c r="L112" s="419">
        <f t="shared" ca="1" si="20"/>
        <v>0</v>
      </c>
      <c r="M112" s="420">
        <f t="shared" ca="1" si="20"/>
        <v>0</v>
      </c>
      <c r="N112" s="105"/>
      <c r="O112" s="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5.0999999999999996" customHeight="1" x14ac:dyDescent="0.2">
      <c r="A113" s="2"/>
      <c r="C113" s="104"/>
      <c r="D113" s="94"/>
      <c r="E113" s="29"/>
      <c r="F113" s="29"/>
      <c r="G113" s="29"/>
      <c r="H113" s="29"/>
      <c r="I113" s="71"/>
      <c r="J113" s="71"/>
      <c r="K113" s="71"/>
      <c r="L113" s="71"/>
      <c r="M113" s="72"/>
      <c r="N113" s="105"/>
      <c r="O113" s="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idden="1" outlineLevel="1" x14ac:dyDescent="0.2">
      <c r="A114" s="2"/>
      <c r="C114" s="104"/>
      <c r="D114" s="94"/>
      <c r="E114" s="106" t="str">
        <f>E52</f>
        <v>Personnel Expense 1</v>
      </c>
      <c r="F114" s="29"/>
      <c r="G114" s="29"/>
      <c r="H114" s="415">
        <f>Step1_Historical!M79</f>
        <v>0</v>
      </c>
      <c r="I114" s="71">
        <f ca="1">Step3_Output!L47</f>
        <v>0</v>
      </c>
      <c r="J114" s="71">
        <f ca="1">Step3_Output!M47</f>
        <v>0</v>
      </c>
      <c r="K114" s="71">
        <f ca="1">Step3_Output!N47</f>
        <v>0</v>
      </c>
      <c r="L114" s="71">
        <f ca="1">Step3_Output!O47</f>
        <v>0</v>
      </c>
      <c r="M114" s="72">
        <f ca="1">Step3_Output!P47</f>
        <v>0</v>
      </c>
      <c r="N114" s="105"/>
      <c r="O114" s="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idden="1" outlineLevel="1" x14ac:dyDescent="0.2">
      <c r="A115" s="2"/>
      <c r="C115" s="104"/>
      <c r="D115" s="94"/>
      <c r="E115" s="106" t="str">
        <f>E53</f>
        <v>Personnel Expense 2</v>
      </c>
      <c r="F115" s="29"/>
      <c r="G115" s="29"/>
      <c r="H115" s="415">
        <f>Step1_Historical!M80</f>
        <v>0</v>
      </c>
      <c r="I115" s="71">
        <f ca="1">Step3_Output!L48</f>
        <v>0</v>
      </c>
      <c r="J115" s="71">
        <f ca="1">Step3_Output!M48</f>
        <v>0</v>
      </c>
      <c r="K115" s="71">
        <f ca="1">Step3_Output!N48</f>
        <v>0</v>
      </c>
      <c r="L115" s="71">
        <f ca="1">Step3_Output!O48</f>
        <v>0</v>
      </c>
      <c r="M115" s="72">
        <f ca="1">Step3_Output!P48</f>
        <v>0</v>
      </c>
      <c r="N115" s="105"/>
      <c r="O115" s="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idden="1" outlineLevel="1" x14ac:dyDescent="0.2">
      <c r="A116" s="2"/>
      <c r="C116" s="104"/>
      <c r="D116" s="94"/>
      <c r="E116" s="106" t="str">
        <f>E54</f>
        <v>Personnel Expense 3</v>
      </c>
      <c r="F116" s="29"/>
      <c r="G116" s="29"/>
      <c r="H116" s="415">
        <f>Step1_Historical!M81</f>
        <v>0</v>
      </c>
      <c r="I116" s="71">
        <f ca="1">Step3_Output!L49</f>
        <v>0</v>
      </c>
      <c r="J116" s="71">
        <f ca="1">Step3_Output!M49</f>
        <v>0</v>
      </c>
      <c r="K116" s="71">
        <f ca="1">Step3_Output!N49</f>
        <v>0</v>
      </c>
      <c r="L116" s="71">
        <f ca="1">Step3_Output!O49</f>
        <v>0</v>
      </c>
      <c r="M116" s="72">
        <f ca="1">Step3_Output!P49</f>
        <v>0</v>
      </c>
      <c r="N116" s="105"/>
      <c r="O116" s="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collapsed="1" x14ac:dyDescent="0.2">
      <c r="A117" s="2"/>
      <c r="C117" s="104"/>
      <c r="D117" s="94"/>
      <c r="E117" s="88" t="str">
        <f>E55</f>
        <v>Total Personnel</v>
      </c>
      <c r="F117" s="29"/>
      <c r="G117" s="29"/>
      <c r="H117" s="415">
        <f t="shared" ref="H117:M117" si="21">SUM(H114:H116)</f>
        <v>0</v>
      </c>
      <c r="I117" s="415">
        <f t="shared" ca="1" si="21"/>
        <v>0</v>
      </c>
      <c r="J117" s="415">
        <f t="shared" ca="1" si="21"/>
        <v>0</v>
      </c>
      <c r="K117" s="415">
        <f t="shared" ca="1" si="21"/>
        <v>0</v>
      </c>
      <c r="L117" s="415">
        <f t="shared" ca="1" si="21"/>
        <v>0</v>
      </c>
      <c r="M117" s="416">
        <f t="shared" ca="1" si="21"/>
        <v>0</v>
      </c>
      <c r="N117" s="105"/>
      <c r="O117" s="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idden="1" outlineLevel="1" x14ac:dyDescent="0.2">
      <c r="A118" s="2"/>
      <c r="C118" s="104"/>
      <c r="D118" s="94"/>
      <c r="E118" s="106" t="str">
        <f>E56</f>
        <v>Non-Personnel Expense 1</v>
      </c>
      <c r="F118" s="29"/>
      <c r="G118" s="29"/>
      <c r="H118" s="415">
        <f>Step1_Historical!M83</f>
        <v>0</v>
      </c>
      <c r="I118" s="415">
        <f ca="1">Step3_Output!L50</f>
        <v>0</v>
      </c>
      <c r="J118" s="415">
        <f ca="1">Step3_Output!M50</f>
        <v>0</v>
      </c>
      <c r="K118" s="415">
        <f ca="1">Step3_Output!N50</f>
        <v>0</v>
      </c>
      <c r="L118" s="415">
        <f ca="1">Step3_Output!O50</f>
        <v>0</v>
      </c>
      <c r="M118" s="416">
        <f ca="1">Step3_Output!P50</f>
        <v>0</v>
      </c>
      <c r="N118" s="105"/>
      <c r="O118" s="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idden="1" outlineLevel="1" x14ac:dyDescent="0.2">
      <c r="A119" s="2"/>
      <c r="C119" s="104"/>
      <c r="D119" s="94"/>
      <c r="E119" s="106" t="str">
        <f t="shared" ref="E119:E124" si="22">E57</f>
        <v>Non-Personnel Expense 2</v>
      </c>
      <c r="F119" s="29"/>
      <c r="G119" s="29"/>
      <c r="H119" s="415">
        <f>Step1_Historical!M84</f>
        <v>0</v>
      </c>
      <c r="I119" s="415">
        <f ca="1">Step3_Output!L51</f>
        <v>0</v>
      </c>
      <c r="J119" s="415">
        <f ca="1">Step3_Output!M51</f>
        <v>0</v>
      </c>
      <c r="K119" s="415">
        <f ca="1">Step3_Output!N51</f>
        <v>0</v>
      </c>
      <c r="L119" s="415">
        <f ca="1">Step3_Output!O51</f>
        <v>0</v>
      </c>
      <c r="M119" s="416">
        <f ca="1">Step3_Output!P51</f>
        <v>0</v>
      </c>
      <c r="N119" s="105"/>
      <c r="O119" s="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idden="1" outlineLevel="1" x14ac:dyDescent="0.2">
      <c r="A120" s="2"/>
      <c r="C120" s="104"/>
      <c r="D120" s="94"/>
      <c r="E120" s="106" t="str">
        <f t="shared" si="22"/>
        <v>Non-Personnel Expense 3</v>
      </c>
      <c r="F120" s="29"/>
      <c r="G120" s="29"/>
      <c r="H120" s="415">
        <f>Step1_Historical!M85</f>
        <v>0</v>
      </c>
      <c r="I120" s="415">
        <f ca="1">Step3_Output!L52</f>
        <v>0</v>
      </c>
      <c r="J120" s="415">
        <f ca="1">Step3_Output!M52</f>
        <v>0</v>
      </c>
      <c r="K120" s="415">
        <f ca="1">Step3_Output!N52</f>
        <v>0</v>
      </c>
      <c r="L120" s="415">
        <f ca="1">Step3_Output!O52</f>
        <v>0</v>
      </c>
      <c r="M120" s="416">
        <f ca="1">Step3_Output!P52</f>
        <v>0</v>
      </c>
      <c r="N120" s="105"/>
      <c r="O120" s="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idden="1" outlineLevel="1" x14ac:dyDescent="0.2">
      <c r="A121" s="2"/>
      <c r="C121" s="104"/>
      <c r="D121" s="94"/>
      <c r="E121" s="106" t="str">
        <f t="shared" si="22"/>
        <v>Non-Personnel Expense 4</v>
      </c>
      <c r="F121" s="29"/>
      <c r="G121" s="29"/>
      <c r="H121" s="415">
        <f>Step1_Historical!M86</f>
        <v>0</v>
      </c>
      <c r="I121" s="415">
        <f ca="1">Step3_Output!L53</f>
        <v>0</v>
      </c>
      <c r="J121" s="415">
        <f ca="1">Step3_Output!M53</f>
        <v>0</v>
      </c>
      <c r="K121" s="415">
        <f ca="1">Step3_Output!N53</f>
        <v>0</v>
      </c>
      <c r="L121" s="415">
        <f ca="1">Step3_Output!O53</f>
        <v>0</v>
      </c>
      <c r="M121" s="416">
        <f ca="1">Step3_Output!P53</f>
        <v>0</v>
      </c>
      <c r="N121" s="105"/>
      <c r="O121" s="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idden="1" outlineLevel="1" x14ac:dyDescent="0.2">
      <c r="A122" s="2"/>
      <c r="C122" s="104"/>
      <c r="D122" s="94"/>
      <c r="E122" s="106" t="str">
        <f t="shared" si="22"/>
        <v>Non-Personnel Expense 5</v>
      </c>
      <c r="F122" s="29"/>
      <c r="G122" s="29"/>
      <c r="H122" s="415">
        <f>Step1_Historical!M87</f>
        <v>0</v>
      </c>
      <c r="I122" s="415">
        <f ca="1">Step3_Output!L54</f>
        <v>0</v>
      </c>
      <c r="J122" s="415">
        <f ca="1">Step3_Output!M54</f>
        <v>0</v>
      </c>
      <c r="K122" s="415">
        <f ca="1">Step3_Output!N54</f>
        <v>0</v>
      </c>
      <c r="L122" s="415">
        <f ca="1">Step3_Output!O54</f>
        <v>0</v>
      </c>
      <c r="M122" s="416">
        <f ca="1">Step3_Output!P54</f>
        <v>0</v>
      </c>
      <c r="N122" s="105"/>
      <c r="O122" s="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idden="1" outlineLevel="1" x14ac:dyDescent="0.2">
      <c r="A123" s="2"/>
      <c r="C123" s="104"/>
      <c r="D123" s="94"/>
      <c r="E123" s="106" t="str">
        <f t="shared" si="22"/>
        <v>Non-Personnel Expense 6</v>
      </c>
      <c r="F123" s="29"/>
      <c r="G123" s="29"/>
      <c r="H123" s="415">
        <f>Step1_Historical!M88</f>
        <v>0</v>
      </c>
      <c r="I123" s="415">
        <f ca="1">Step3_Output!L55</f>
        <v>0</v>
      </c>
      <c r="J123" s="415">
        <f ca="1">Step3_Output!M55</f>
        <v>0</v>
      </c>
      <c r="K123" s="415">
        <f ca="1">Step3_Output!N55</f>
        <v>0</v>
      </c>
      <c r="L123" s="415">
        <f ca="1">Step3_Output!O55</f>
        <v>0</v>
      </c>
      <c r="M123" s="416">
        <f ca="1">Step3_Output!P55</f>
        <v>0</v>
      </c>
      <c r="N123" s="105"/>
      <c r="O123" s="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idden="1" outlineLevel="1" x14ac:dyDescent="0.2">
      <c r="A124" s="2"/>
      <c r="C124" s="104"/>
      <c r="D124" s="94"/>
      <c r="E124" s="106" t="str">
        <f t="shared" si="22"/>
        <v>Non-Personnel Expense 7</v>
      </c>
      <c r="F124" s="29"/>
      <c r="G124" s="29"/>
      <c r="H124" s="415">
        <f>Step1_Historical!M89</f>
        <v>0</v>
      </c>
      <c r="I124" s="415">
        <f ca="1">Step3_Output!L56</f>
        <v>0</v>
      </c>
      <c r="J124" s="415">
        <f ca="1">Step3_Output!M56</f>
        <v>0</v>
      </c>
      <c r="K124" s="415">
        <f ca="1">Step3_Output!N56</f>
        <v>0</v>
      </c>
      <c r="L124" s="415">
        <f ca="1">Step3_Output!O56</f>
        <v>0</v>
      </c>
      <c r="M124" s="416">
        <f ca="1">Step3_Output!P56</f>
        <v>0</v>
      </c>
      <c r="N124" s="105"/>
      <c r="O124" s="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collapsed="1" x14ac:dyDescent="0.2">
      <c r="A125" s="2"/>
      <c r="C125" s="104"/>
      <c r="D125" s="94"/>
      <c r="E125" s="88" t="str">
        <f>E63</f>
        <v>Non-Personnel</v>
      </c>
      <c r="F125" s="29"/>
      <c r="G125" s="29"/>
      <c r="H125" s="415">
        <f t="shared" ref="H125:M125" si="23">SUM(H118:H124)</f>
        <v>0</v>
      </c>
      <c r="I125" s="415">
        <f t="shared" ca="1" si="23"/>
        <v>0</v>
      </c>
      <c r="J125" s="415">
        <f t="shared" ca="1" si="23"/>
        <v>0</v>
      </c>
      <c r="K125" s="415">
        <f t="shared" ca="1" si="23"/>
        <v>0</v>
      </c>
      <c r="L125" s="415">
        <f t="shared" ca="1" si="23"/>
        <v>0</v>
      </c>
      <c r="M125" s="416">
        <f t="shared" ca="1" si="23"/>
        <v>0</v>
      </c>
      <c r="N125" s="105"/>
      <c r="O125" s="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">
      <c r="A126" s="2"/>
      <c r="C126" s="104"/>
      <c r="D126" s="112" t="s">
        <v>95</v>
      </c>
      <c r="E126" s="29"/>
      <c r="F126" s="29"/>
      <c r="G126" s="29"/>
      <c r="H126" s="419">
        <f t="shared" ref="H126:M126" si="24">H125+H117</f>
        <v>0</v>
      </c>
      <c r="I126" s="419">
        <f t="shared" ca="1" si="24"/>
        <v>0</v>
      </c>
      <c r="J126" s="419">
        <f t="shared" ca="1" si="24"/>
        <v>0</v>
      </c>
      <c r="K126" s="419">
        <f t="shared" ca="1" si="24"/>
        <v>0</v>
      </c>
      <c r="L126" s="419">
        <f t="shared" ca="1" si="24"/>
        <v>0</v>
      </c>
      <c r="M126" s="420">
        <f t="shared" ca="1" si="24"/>
        <v>0</v>
      </c>
      <c r="N126" s="105"/>
      <c r="O126" s="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5.0999999999999996" customHeight="1" x14ac:dyDescent="0.2">
      <c r="A127" s="2"/>
      <c r="C127" s="104"/>
      <c r="D127" s="94"/>
      <c r="E127" s="29"/>
      <c r="F127" s="29"/>
      <c r="G127" s="29"/>
      <c r="H127" s="29"/>
      <c r="I127" s="107"/>
      <c r="J127" s="71"/>
      <c r="K127" s="71"/>
      <c r="L127" s="71"/>
      <c r="M127" s="72"/>
      <c r="N127" s="105"/>
      <c r="O127" s="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">
      <c r="A128" s="2"/>
      <c r="C128" s="104"/>
      <c r="D128" s="112" t="s">
        <v>26</v>
      </c>
      <c r="E128" s="29"/>
      <c r="F128" s="29"/>
      <c r="G128" s="29"/>
      <c r="H128" s="419">
        <f t="shared" ref="H128:M128" si="25">H112-H126</f>
        <v>0</v>
      </c>
      <c r="I128" s="419">
        <f t="shared" ca="1" si="25"/>
        <v>0</v>
      </c>
      <c r="J128" s="419">
        <f t="shared" ca="1" si="25"/>
        <v>0</v>
      </c>
      <c r="K128" s="419">
        <f t="shared" ca="1" si="25"/>
        <v>0</v>
      </c>
      <c r="L128" s="419">
        <f t="shared" ca="1" si="25"/>
        <v>0</v>
      </c>
      <c r="M128" s="420">
        <f t="shared" ca="1" si="25"/>
        <v>0</v>
      </c>
      <c r="N128" s="105"/>
      <c r="O128" s="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53" ht="5.0999999999999996" customHeight="1" x14ac:dyDescent="0.2">
      <c r="A129" s="2"/>
      <c r="C129" s="104"/>
      <c r="D129" s="94"/>
      <c r="E129" s="29"/>
      <c r="F129" s="29"/>
      <c r="G129" s="29"/>
      <c r="H129" s="29"/>
      <c r="I129" s="107"/>
      <c r="J129" s="71"/>
      <c r="K129" s="71"/>
      <c r="L129" s="71"/>
      <c r="M129" s="72"/>
      <c r="N129" s="105"/>
      <c r="O129" s="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53" x14ac:dyDescent="0.2">
      <c r="A130" s="2"/>
      <c r="C130" s="104"/>
      <c r="D130" s="95" t="s">
        <v>48</v>
      </c>
      <c r="E130" s="29"/>
      <c r="F130" s="29"/>
      <c r="G130" s="29"/>
      <c r="H130" s="29"/>
      <c r="I130" s="71"/>
      <c r="J130" s="71"/>
      <c r="K130" s="71"/>
      <c r="L130" s="71"/>
      <c r="M130" s="72"/>
      <c r="N130" s="105"/>
      <c r="O130" s="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53" x14ac:dyDescent="0.2">
      <c r="A131" s="2"/>
      <c r="C131" s="104"/>
      <c r="D131" s="94" t="s">
        <v>127</v>
      </c>
      <c r="E131" s="29"/>
      <c r="F131" s="29"/>
      <c r="G131" s="29"/>
      <c r="H131" s="399" t="e">
        <f t="shared" ref="H131:M131" si="26">H91/(H126/12)</f>
        <v>#DIV/0!</v>
      </c>
      <c r="I131" s="399" t="e">
        <f t="shared" ca="1" si="26"/>
        <v>#DIV/0!</v>
      </c>
      <c r="J131" s="121" t="e">
        <f t="shared" ca="1" si="26"/>
        <v>#DIV/0!</v>
      </c>
      <c r="K131" s="121" t="e">
        <f t="shared" ca="1" si="26"/>
        <v>#DIV/0!</v>
      </c>
      <c r="L131" s="121" t="e">
        <f t="shared" ca="1" si="26"/>
        <v>#DIV/0!</v>
      </c>
      <c r="M131" s="122" t="e">
        <f t="shared" ca="1" si="26"/>
        <v>#DIV/0!</v>
      </c>
      <c r="N131" s="105"/>
      <c r="O131" s="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53" x14ac:dyDescent="0.2">
      <c r="A132" s="2"/>
      <c r="C132" s="104"/>
      <c r="D132" s="94" t="s">
        <v>121</v>
      </c>
      <c r="E132" s="29"/>
      <c r="F132" s="29"/>
      <c r="G132" s="29"/>
      <c r="H132" s="400" t="e">
        <f t="shared" ref="H132:M132" si="27">(H98+H99+H100)/H126</f>
        <v>#DIV/0!</v>
      </c>
      <c r="I132" s="400" t="e">
        <f t="shared" ca="1" si="27"/>
        <v>#DIV/0!</v>
      </c>
      <c r="J132" s="219" t="e">
        <f t="shared" ca="1" si="27"/>
        <v>#DIV/0!</v>
      </c>
      <c r="K132" s="219" t="e">
        <f t="shared" ca="1" si="27"/>
        <v>#DIV/0!</v>
      </c>
      <c r="L132" s="219" t="e">
        <f t="shared" ca="1" si="27"/>
        <v>#DIV/0!</v>
      </c>
      <c r="M132" s="220" t="e">
        <f t="shared" ca="1" si="27"/>
        <v>#DIV/0!</v>
      </c>
      <c r="N132" s="105"/>
      <c r="O132" s="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53" x14ac:dyDescent="0.2">
      <c r="A133" s="2"/>
      <c r="C133" s="104"/>
      <c r="D133" s="94" t="s">
        <v>126</v>
      </c>
      <c r="E133" s="29"/>
      <c r="F133" s="29"/>
      <c r="G133" s="29"/>
      <c r="H133" s="402" t="e">
        <f t="shared" ref="H133:M133" si="28">H96/H92</f>
        <v>#DIV/0!</v>
      </c>
      <c r="I133" s="402" t="e">
        <f t="shared" ca="1" si="28"/>
        <v>#DIV/0!</v>
      </c>
      <c r="J133" s="402" t="e">
        <f t="shared" ca="1" si="28"/>
        <v>#DIV/0!</v>
      </c>
      <c r="K133" s="402" t="e">
        <f t="shared" ca="1" si="28"/>
        <v>#DIV/0!</v>
      </c>
      <c r="L133" s="402" t="e">
        <f t="shared" ca="1" si="28"/>
        <v>#DIV/0!</v>
      </c>
      <c r="M133" s="401" t="e">
        <f t="shared" ca="1" si="28"/>
        <v>#DIV/0!</v>
      </c>
      <c r="N133" s="105"/>
      <c r="O133" s="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53" x14ac:dyDescent="0.2">
      <c r="A134" s="2"/>
      <c r="C134" s="104"/>
      <c r="D134" s="113" t="s">
        <v>98</v>
      </c>
      <c r="E134" s="7"/>
      <c r="F134" s="7"/>
      <c r="G134" s="7"/>
      <c r="H134" s="403" t="e">
        <f t="shared" ref="H134:M134" si="29">H126/H92</f>
        <v>#DIV/0!</v>
      </c>
      <c r="I134" s="403" t="e">
        <f t="shared" ca="1" si="29"/>
        <v>#DIV/0!</v>
      </c>
      <c r="J134" s="403" t="e">
        <f t="shared" ca="1" si="29"/>
        <v>#DIV/0!</v>
      </c>
      <c r="K134" s="403" t="e">
        <f t="shared" ca="1" si="29"/>
        <v>#DIV/0!</v>
      </c>
      <c r="L134" s="403" t="e">
        <f t="shared" ca="1" si="29"/>
        <v>#DIV/0!</v>
      </c>
      <c r="M134" s="226" t="e">
        <f t="shared" ca="1" si="29"/>
        <v>#DIV/0!</v>
      </c>
      <c r="N134" s="105"/>
      <c r="O134" s="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53" ht="13.5" thickBot="1" x14ac:dyDescent="0.25">
      <c r="A135" s="2"/>
      <c r="C135" s="103"/>
      <c r="D135" s="83"/>
      <c r="E135" s="83"/>
      <c r="F135" s="83"/>
      <c r="G135" s="83"/>
      <c r="H135" s="83"/>
      <c r="I135" s="130"/>
      <c r="J135" s="131"/>
      <c r="K135" s="132"/>
      <c r="L135" s="132"/>
      <c r="M135" s="132"/>
      <c r="N135" s="84"/>
      <c r="O135" s="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53" ht="13.5" thickBot="1" x14ac:dyDescent="0.25">
      <c r="A136" s="2"/>
      <c r="C136" s="38"/>
      <c r="D136" s="21"/>
      <c r="E136" s="21"/>
      <c r="F136" s="21"/>
      <c r="G136" s="21"/>
      <c r="H136" s="21"/>
      <c r="I136" s="127"/>
      <c r="J136" s="128"/>
      <c r="K136" s="129"/>
      <c r="L136" s="129"/>
      <c r="M136" s="129"/>
      <c r="N136" s="21"/>
      <c r="O136" s="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53" x14ac:dyDescent="0.2">
      <c r="A137" s="2"/>
      <c r="C137" s="133"/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8"/>
      <c r="O137" s="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53" ht="16.5" x14ac:dyDescent="0.35">
      <c r="A138" s="2"/>
      <c r="C138" s="104"/>
      <c r="D138" s="125" t="str">
        <f>Step1_Historical!$H$12&amp;" | "&amp;Step2C_Scenario3!G12</f>
        <v>Foundation Name | Scenario 3</v>
      </c>
      <c r="E138" s="8"/>
      <c r="F138" s="8"/>
      <c r="G138" s="8"/>
      <c r="H138" s="181" t="str">
        <f>H76</f>
        <v>Historical</v>
      </c>
      <c r="I138" s="182" t="str">
        <f>I76</f>
        <v>Projected</v>
      </c>
      <c r="J138" s="182"/>
      <c r="K138" s="182"/>
      <c r="L138" s="182"/>
      <c r="M138" s="398"/>
      <c r="N138" s="105"/>
      <c r="O138" s="4"/>
      <c r="P138" s="2"/>
      <c r="Q138" s="2"/>
      <c r="R138" s="2"/>
      <c r="S138" s="393"/>
      <c r="T138" s="2"/>
      <c r="U138" s="2"/>
      <c r="V138" s="2"/>
      <c r="W138" s="2"/>
      <c r="X138" s="2"/>
      <c r="Y138" s="2"/>
      <c r="Z138" s="2"/>
      <c r="AA138" s="2"/>
    </row>
    <row r="139" spans="1:53" x14ac:dyDescent="0.2">
      <c r="A139" s="2"/>
      <c r="C139" s="104"/>
      <c r="D139" s="109" t="s">
        <v>21</v>
      </c>
      <c r="E139" s="29"/>
      <c r="F139" s="29"/>
      <c r="G139" s="29"/>
      <c r="H139" s="108" t="str">
        <f t="shared" ref="H139:M139" si="30">H77</f>
        <v>Dec 31, 2013</v>
      </c>
      <c r="I139" s="108" t="str">
        <f t="shared" si="30"/>
        <v>Dec 31, 2014</v>
      </c>
      <c r="J139" s="108" t="str">
        <f t="shared" si="30"/>
        <v>Dec 31, 2015</v>
      </c>
      <c r="K139" s="108" t="str">
        <f t="shared" si="30"/>
        <v>Dec 31, 2016</v>
      </c>
      <c r="L139" s="108" t="str">
        <f t="shared" si="30"/>
        <v>Dec 31, 2017</v>
      </c>
      <c r="M139" s="110" t="str">
        <f t="shared" si="30"/>
        <v>Dec 31, 2018</v>
      </c>
      <c r="N139" s="105"/>
      <c r="O139" s="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53" x14ac:dyDescent="0.2">
      <c r="A140" s="2"/>
      <c r="C140" s="104"/>
      <c r="D140" s="94"/>
      <c r="E140" s="29"/>
      <c r="F140" s="29"/>
      <c r="G140" s="29"/>
      <c r="H140" s="29"/>
      <c r="I140" s="29"/>
      <c r="J140" s="29"/>
      <c r="K140" s="29"/>
      <c r="L140" s="29"/>
      <c r="M140" s="101"/>
      <c r="N140" s="105"/>
      <c r="O140" s="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53" hidden="1" outlineLevel="2" x14ac:dyDescent="0.2">
      <c r="A141" s="2"/>
      <c r="C141" s="104"/>
      <c r="D141" s="111"/>
      <c r="E141" s="404" t="str">
        <f t="shared" ref="E141:E153" si="31">E79</f>
        <v>DAF Category 1</v>
      </c>
      <c r="F141" s="29"/>
      <c r="G141" s="29"/>
      <c r="H141" s="415">
        <f t="shared" ref="H141:H153" si="32">H79</f>
        <v>0</v>
      </c>
      <c r="I141" s="415">
        <f ca="1">Step3_Output!Q11</f>
        <v>0</v>
      </c>
      <c r="J141" s="415">
        <f ca="1">Step3_Output!R11</f>
        <v>0</v>
      </c>
      <c r="K141" s="415">
        <f ca="1">Step3_Output!S11</f>
        <v>0</v>
      </c>
      <c r="L141" s="415">
        <f ca="1">Step3_Output!T11</f>
        <v>0</v>
      </c>
      <c r="M141" s="416">
        <f ca="1">Step3_Output!U11</f>
        <v>0</v>
      </c>
      <c r="N141" s="105"/>
      <c r="O141" s="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53" hidden="1" outlineLevel="2" x14ac:dyDescent="0.2">
      <c r="A142" s="2"/>
      <c r="C142" s="104"/>
      <c r="D142" s="111"/>
      <c r="E142" s="404" t="str">
        <f t="shared" si="31"/>
        <v>DAF Category 2</v>
      </c>
      <c r="F142" s="29"/>
      <c r="G142" s="29"/>
      <c r="H142" s="415">
        <f t="shared" si="32"/>
        <v>0</v>
      </c>
      <c r="I142" s="415">
        <f ca="1">Step3_Output!Q12</f>
        <v>0</v>
      </c>
      <c r="J142" s="415">
        <f ca="1">Step3_Output!R12</f>
        <v>0</v>
      </c>
      <c r="K142" s="415">
        <f ca="1">Step3_Output!S12</f>
        <v>0</v>
      </c>
      <c r="L142" s="415">
        <f ca="1">Step3_Output!T12</f>
        <v>0</v>
      </c>
      <c r="M142" s="416">
        <f ca="1">Step3_Output!U12</f>
        <v>0</v>
      </c>
      <c r="N142" s="105"/>
      <c r="O142" s="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53" hidden="1" outlineLevel="2" x14ac:dyDescent="0.2">
      <c r="A143" s="2"/>
      <c r="C143" s="104"/>
      <c r="D143" s="111"/>
      <c r="E143" s="404" t="str">
        <f t="shared" si="31"/>
        <v>DAF Category 3</v>
      </c>
      <c r="F143" s="29"/>
      <c r="G143" s="29"/>
      <c r="H143" s="415">
        <f t="shared" si="32"/>
        <v>0</v>
      </c>
      <c r="I143" s="415">
        <f ca="1">Step3_Output!Q13</f>
        <v>0</v>
      </c>
      <c r="J143" s="415">
        <f ca="1">Step3_Output!R13</f>
        <v>0</v>
      </c>
      <c r="K143" s="415">
        <f ca="1">Step3_Output!S13</f>
        <v>0</v>
      </c>
      <c r="L143" s="415">
        <f ca="1">Step3_Output!T13</f>
        <v>0</v>
      </c>
      <c r="M143" s="416">
        <f ca="1">Step3_Output!U13</f>
        <v>0</v>
      </c>
      <c r="N143" s="105"/>
      <c r="O143" s="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53" s="165" customFormat="1" hidden="1" outlineLevel="1" x14ac:dyDescent="0.2">
      <c r="A144" s="164"/>
      <c r="C144" s="166"/>
      <c r="D144" s="167"/>
      <c r="E144" s="106" t="str">
        <f t="shared" si="31"/>
        <v>Total Donor Advised Funds</v>
      </c>
      <c r="F144" s="168"/>
      <c r="G144" s="168"/>
      <c r="H144" s="415">
        <f t="shared" si="32"/>
        <v>0</v>
      </c>
      <c r="I144" s="417">
        <f ca="1">Step3_Output!Q14</f>
        <v>0</v>
      </c>
      <c r="J144" s="417">
        <f ca="1">Step3_Output!R14</f>
        <v>0</v>
      </c>
      <c r="K144" s="417">
        <f ca="1">Step3_Output!S14</f>
        <v>0</v>
      </c>
      <c r="L144" s="417">
        <f ca="1">Step3_Output!T14</f>
        <v>0</v>
      </c>
      <c r="M144" s="418">
        <f ca="1">Step3_Output!U14</f>
        <v>0</v>
      </c>
      <c r="N144" s="169"/>
      <c r="O144" s="170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  <c r="AU144" s="164"/>
      <c r="AV144" s="164"/>
      <c r="AW144" s="164"/>
      <c r="AX144" s="164"/>
      <c r="AY144" s="164"/>
      <c r="AZ144" s="164"/>
      <c r="BA144" s="164"/>
    </row>
    <row r="145" spans="1:27" hidden="1" outlineLevel="1" x14ac:dyDescent="0.2">
      <c r="A145" s="2"/>
      <c r="C145" s="104"/>
      <c r="D145" s="94"/>
      <c r="E145" s="106" t="str">
        <f t="shared" si="31"/>
        <v>Scholarship</v>
      </c>
      <c r="F145" s="29"/>
      <c r="G145" s="29"/>
      <c r="H145" s="415">
        <f t="shared" si="32"/>
        <v>0</v>
      </c>
      <c r="I145" s="415">
        <f ca="1">Step3_Output!Q15</f>
        <v>0</v>
      </c>
      <c r="J145" s="415">
        <f ca="1">Step3_Output!R15</f>
        <v>0</v>
      </c>
      <c r="K145" s="415">
        <f ca="1">Step3_Output!S15</f>
        <v>0</v>
      </c>
      <c r="L145" s="415">
        <f ca="1">Step3_Output!T15</f>
        <v>0</v>
      </c>
      <c r="M145" s="416">
        <f ca="1">Step3_Output!U15</f>
        <v>0</v>
      </c>
      <c r="N145" s="105"/>
      <c r="O145" s="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idden="1" outlineLevel="1" x14ac:dyDescent="0.2">
      <c r="A146" s="2"/>
      <c r="C146" s="104"/>
      <c r="D146" s="94"/>
      <c r="E146" s="106" t="str">
        <f t="shared" si="31"/>
        <v>Unrestricted / FOI / Community Leadership</v>
      </c>
      <c r="F146" s="29"/>
      <c r="G146" s="29"/>
      <c r="H146" s="415">
        <f t="shared" si="32"/>
        <v>0</v>
      </c>
      <c r="I146" s="415">
        <f ca="1">Step3_Output!Q16</f>
        <v>0</v>
      </c>
      <c r="J146" s="415">
        <f ca="1">Step3_Output!R16</f>
        <v>0</v>
      </c>
      <c r="K146" s="415">
        <f ca="1">Step3_Output!S16</f>
        <v>0</v>
      </c>
      <c r="L146" s="415">
        <f ca="1">Step3_Output!T16</f>
        <v>0</v>
      </c>
      <c r="M146" s="416">
        <f ca="1">Step3_Output!U16</f>
        <v>0</v>
      </c>
      <c r="N146" s="105"/>
      <c r="O146" s="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idden="1" outlineLevel="1" x14ac:dyDescent="0.2">
      <c r="A147" s="2"/>
      <c r="C147" s="104"/>
      <c r="D147" s="94"/>
      <c r="E147" s="106" t="str">
        <f t="shared" si="31"/>
        <v>Designated / Agency</v>
      </c>
      <c r="F147" s="29"/>
      <c r="G147" s="29"/>
      <c r="H147" s="415">
        <f t="shared" si="32"/>
        <v>0</v>
      </c>
      <c r="I147" s="415">
        <f ca="1">Step3_Output!Q17</f>
        <v>0</v>
      </c>
      <c r="J147" s="415">
        <f ca="1">Step3_Output!R17</f>
        <v>0</v>
      </c>
      <c r="K147" s="415">
        <f ca="1">Step3_Output!S17</f>
        <v>0</v>
      </c>
      <c r="L147" s="415">
        <f ca="1">Step3_Output!T17</f>
        <v>0</v>
      </c>
      <c r="M147" s="416">
        <f ca="1">Step3_Output!U17</f>
        <v>0</v>
      </c>
      <c r="N147" s="105"/>
      <c r="O147" s="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idden="1" outlineLevel="1" x14ac:dyDescent="0.2">
      <c r="A148" s="2"/>
      <c r="C148" s="104"/>
      <c r="D148" s="94"/>
      <c r="E148" s="106" t="str">
        <f t="shared" si="31"/>
        <v>Supporting Organization</v>
      </c>
      <c r="F148" s="29"/>
      <c r="G148" s="29"/>
      <c r="H148" s="415">
        <f t="shared" si="32"/>
        <v>0</v>
      </c>
      <c r="I148" s="415">
        <f ca="1">Step3_Output!Q18</f>
        <v>0</v>
      </c>
      <c r="J148" s="415">
        <f ca="1">Step3_Output!R18</f>
        <v>0</v>
      </c>
      <c r="K148" s="415">
        <f ca="1">Step3_Output!S18</f>
        <v>0</v>
      </c>
      <c r="L148" s="415">
        <f ca="1">Step3_Output!T18</f>
        <v>0</v>
      </c>
      <c r="M148" s="416">
        <f ca="1">Step3_Output!U18</f>
        <v>0</v>
      </c>
      <c r="N148" s="105"/>
      <c r="O148" s="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idden="1" outlineLevel="1" x14ac:dyDescent="0.2">
      <c r="A149" s="2"/>
      <c r="C149" s="104"/>
      <c r="D149" s="94"/>
      <c r="E149" s="106" t="str">
        <f t="shared" si="31"/>
        <v>Other Fund Type 1</v>
      </c>
      <c r="F149" s="29"/>
      <c r="G149" s="29"/>
      <c r="H149" s="415">
        <f t="shared" si="32"/>
        <v>0</v>
      </c>
      <c r="I149" s="415">
        <f ca="1">Step3_Output!Q19</f>
        <v>0</v>
      </c>
      <c r="J149" s="415">
        <f ca="1">Step3_Output!R19</f>
        <v>0</v>
      </c>
      <c r="K149" s="415">
        <f ca="1">Step3_Output!S19</f>
        <v>0</v>
      </c>
      <c r="L149" s="415">
        <f ca="1">Step3_Output!T19</f>
        <v>0</v>
      </c>
      <c r="M149" s="416">
        <f ca="1">Step3_Output!U19</f>
        <v>0</v>
      </c>
      <c r="N149" s="105"/>
      <c r="O149" s="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idden="1" outlineLevel="1" x14ac:dyDescent="0.2">
      <c r="A150" s="2"/>
      <c r="C150" s="104"/>
      <c r="D150" s="94"/>
      <c r="E150" s="106" t="str">
        <f t="shared" si="31"/>
        <v>Other Fund Type 2</v>
      </c>
      <c r="F150" s="29"/>
      <c r="G150" s="29"/>
      <c r="H150" s="415">
        <f t="shared" si="32"/>
        <v>0</v>
      </c>
      <c r="I150" s="415">
        <f ca="1">Step3_Output!Q20</f>
        <v>0</v>
      </c>
      <c r="J150" s="415">
        <f ca="1">Step3_Output!R20</f>
        <v>0</v>
      </c>
      <c r="K150" s="415">
        <f ca="1">Step3_Output!S20</f>
        <v>0</v>
      </c>
      <c r="L150" s="415">
        <f ca="1">Step3_Output!T20</f>
        <v>0</v>
      </c>
      <c r="M150" s="416">
        <f ca="1">Step3_Output!U20</f>
        <v>0</v>
      </c>
      <c r="N150" s="105"/>
      <c r="O150" s="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idden="1" outlineLevel="1" x14ac:dyDescent="0.2">
      <c r="A151" s="2"/>
      <c r="C151" s="104"/>
      <c r="D151" s="94"/>
      <c r="E151" s="106" t="str">
        <f t="shared" si="31"/>
        <v>Other Fund Type 3</v>
      </c>
      <c r="F151" s="29"/>
      <c r="G151" s="29"/>
      <c r="H151" s="415">
        <f t="shared" si="32"/>
        <v>0</v>
      </c>
      <c r="I151" s="415">
        <f ca="1">Step3_Output!Q21</f>
        <v>0</v>
      </c>
      <c r="J151" s="415">
        <f ca="1">Step3_Output!R21</f>
        <v>0</v>
      </c>
      <c r="K151" s="415">
        <f ca="1">Step3_Output!S21</f>
        <v>0</v>
      </c>
      <c r="L151" s="415">
        <f ca="1">Step3_Output!T21</f>
        <v>0</v>
      </c>
      <c r="M151" s="416">
        <f ca="1">Step3_Output!U21</f>
        <v>0</v>
      </c>
      <c r="N151" s="105"/>
      <c r="O151" s="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idden="1" outlineLevel="1" x14ac:dyDescent="0.2">
      <c r="A152" s="2"/>
      <c r="C152" s="104"/>
      <c r="D152" s="94"/>
      <c r="E152" s="106" t="str">
        <f t="shared" si="31"/>
        <v>Operating / Administrative Endowment</v>
      </c>
      <c r="F152" s="29"/>
      <c r="G152" s="29"/>
      <c r="H152" s="415">
        <f t="shared" si="32"/>
        <v>0</v>
      </c>
      <c r="I152" s="415">
        <f ca="1">Step3_Output!Q22</f>
        <v>0</v>
      </c>
      <c r="J152" s="415">
        <f ca="1">Step3_Output!R22</f>
        <v>0</v>
      </c>
      <c r="K152" s="415">
        <f ca="1">Step3_Output!S22</f>
        <v>0</v>
      </c>
      <c r="L152" s="415">
        <f ca="1">Step3_Output!T22</f>
        <v>0</v>
      </c>
      <c r="M152" s="416">
        <f ca="1">Step3_Output!U22</f>
        <v>0</v>
      </c>
      <c r="N152" s="105"/>
      <c r="O152" s="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idden="1" outlineLevel="1" x14ac:dyDescent="0.2">
      <c r="A153" s="2"/>
      <c r="C153" s="104"/>
      <c r="D153" s="94"/>
      <c r="E153" s="106" t="str">
        <f t="shared" si="31"/>
        <v>Operating / Administrative Reserve</v>
      </c>
      <c r="F153" s="29"/>
      <c r="G153" s="29"/>
      <c r="H153" s="415">
        <f t="shared" si="32"/>
        <v>0</v>
      </c>
      <c r="I153" s="415">
        <f ca="1">Step3_Output!Q23</f>
        <v>0</v>
      </c>
      <c r="J153" s="415">
        <f ca="1">Step3_Output!R23</f>
        <v>0</v>
      </c>
      <c r="K153" s="415">
        <f ca="1">Step3_Output!S23</f>
        <v>0</v>
      </c>
      <c r="L153" s="415">
        <f ca="1">Step3_Output!T23</f>
        <v>0</v>
      </c>
      <c r="M153" s="416">
        <f ca="1">Step3_Output!U23</f>
        <v>0</v>
      </c>
      <c r="N153" s="105"/>
      <c r="O153" s="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collapsed="1" x14ac:dyDescent="0.2">
      <c r="A154" s="2"/>
      <c r="C154" s="104"/>
      <c r="D154" s="112" t="s">
        <v>20</v>
      </c>
      <c r="E154" s="29"/>
      <c r="F154" s="29"/>
      <c r="G154" s="29"/>
      <c r="H154" s="419">
        <f t="shared" ref="H154:M154" si="33">SUM(H144:H153)</f>
        <v>0</v>
      </c>
      <c r="I154" s="419">
        <f t="shared" ca="1" si="33"/>
        <v>0</v>
      </c>
      <c r="J154" s="419">
        <f t="shared" ca="1" si="33"/>
        <v>0</v>
      </c>
      <c r="K154" s="419">
        <f t="shared" ca="1" si="33"/>
        <v>0</v>
      </c>
      <c r="L154" s="419">
        <f t="shared" ca="1" si="33"/>
        <v>0</v>
      </c>
      <c r="M154" s="420">
        <f t="shared" ca="1" si="33"/>
        <v>0</v>
      </c>
      <c r="N154" s="105"/>
      <c r="O154" s="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5.0999999999999996" customHeight="1" x14ac:dyDescent="0.2">
      <c r="A155" s="2"/>
      <c r="C155" s="104"/>
      <c r="D155" s="94">
        <f>E468</f>
        <v>0</v>
      </c>
      <c r="E155" s="29"/>
      <c r="F155" s="29"/>
      <c r="G155" s="29"/>
      <c r="H155" s="29"/>
      <c r="I155" s="71"/>
      <c r="J155" s="71"/>
      <c r="K155" s="71"/>
      <c r="L155" s="71"/>
      <c r="M155" s="72"/>
      <c r="N155" s="105"/>
      <c r="O155" s="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">
      <c r="A156" s="2"/>
      <c r="C156" s="104"/>
      <c r="D156" s="112" t="s">
        <v>22</v>
      </c>
      <c r="E156" s="29"/>
      <c r="F156" s="29"/>
      <c r="G156" s="29"/>
      <c r="H156" s="419">
        <f>H94</f>
        <v>0</v>
      </c>
      <c r="I156" s="419">
        <f ca="1">Step3_Output!Q26</f>
        <v>0</v>
      </c>
      <c r="J156" s="419">
        <f ca="1">Step3_Output!R26</f>
        <v>0</v>
      </c>
      <c r="K156" s="419">
        <f ca="1">Step3_Output!S26</f>
        <v>0</v>
      </c>
      <c r="L156" s="419">
        <f ca="1">Step3_Output!T26</f>
        <v>0</v>
      </c>
      <c r="M156" s="420">
        <f ca="1">Step3_Output!U26</f>
        <v>0</v>
      </c>
      <c r="N156" s="105"/>
      <c r="O156" s="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5.0999999999999996" customHeight="1" x14ac:dyDescent="0.2">
      <c r="A157" s="2"/>
      <c r="C157" s="104"/>
      <c r="D157" s="94"/>
      <c r="E157" s="29"/>
      <c r="F157" s="29"/>
      <c r="G157" s="29"/>
      <c r="H157" s="29"/>
      <c r="I157" s="71"/>
      <c r="J157" s="71"/>
      <c r="K157" s="71"/>
      <c r="L157" s="71"/>
      <c r="M157" s="72"/>
      <c r="N157" s="105"/>
      <c r="O157" s="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">
      <c r="A158" s="2"/>
      <c r="C158" s="104"/>
      <c r="D158" s="112" t="s">
        <v>23</v>
      </c>
      <c r="E158" s="29"/>
      <c r="F158" s="29"/>
      <c r="G158" s="29"/>
      <c r="H158" s="419">
        <f>H96</f>
        <v>0</v>
      </c>
      <c r="I158" s="419">
        <f ca="1">Step3_Output!Q28</f>
        <v>0</v>
      </c>
      <c r="J158" s="419">
        <f ca="1">Step3_Output!R28</f>
        <v>0</v>
      </c>
      <c r="K158" s="419">
        <f ca="1">Step3_Output!S28</f>
        <v>0</v>
      </c>
      <c r="L158" s="419">
        <f ca="1">Step3_Output!T28</f>
        <v>0</v>
      </c>
      <c r="M158" s="420">
        <f ca="1">Step3_Output!U28</f>
        <v>0</v>
      </c>
      <c r="N158" s="105"/>
      <c r="O158" s="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5.0999999999999996" customHeight="1" x14ac:dyDescent="0.2">
      <c r="A159" s="2"/>
      <c r="C159" s="104"/>
      <c r="D159" s="94"/>
      <c r="E159" s="29"/>
      <c r="F159" s="29"/>
      <c r="G159" s="29"/>
      <c r="H159" s="29"/>
      <c r="I159" s="71"/>
      <c r="J159" s="71"/>
      <c r="K159" s="71"/>
      <c r="L159" s="71"/>
      <c r="M159" s="72"/>
      <c r="N159" s="105"/>
      <c r="O159" s="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idden="1" outlineLevel="1" x14ac:dyDescent="0.2">
      <c r="A160" s="2"/>
      <c r="C160" s="104"/>
      <c r="D160" s="94"/>
      <c r="E160" s="106" t="str">
        <f>E98</f>
        <v>Administrative Fee Revenue</v>
      </c>
      <c r="F160" s="29"/>
      <c r="G160" s="29"/>
      <c r="H160" s="415">
        <f>H98</f>
        <v>0</v>
      </c>
      <c r="I160" s="415">
        <f ca="1">Step3_Output!Q32</f>
        <v>0</v>
      </c>
      <c r="J160" s="415">
        <f ca="1">Step3_Output!R32</f>
        <v>0</v>
      </c>
      <c r="K160" s="415">
        <f ca="1">Step3_Output!S32</f>
        <v>0</v>
      </c>
      <c r="L160" s="415">
        <f ca="1">Step3_Output!T32</f>
        <v>0</v>
      </c>
      <c r="M160" s="416">
        <f ca="1">Step3_Output!U32</f>
        <v>0</v>
      </c>
      <c r="N160" s="105"/>
      <c r="O160" s="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idden="1" outlineLevel="1" x14ac:dyDescent="0.2">
      <c r="A161" s="2"/>
      <c r="C161" s="104"/>
      <c r="D161" s="94"/>
      <c r="E161" s="106" t="str">
        <f>E99</f>
        <v>Investment Fee Revenue</v>
      </c>
      <c r="F161" s="29"/>
      <c r="G161" s="29"/>
      <c r="H161" s="415">
        <f>H99</f>
        <v>0</v>
      </c>
      <c r="I161" s="415">
        <f ca="1">Step3_Output!Q33</f>
        <v>0</v>
      </c>
      <c r="J161" s="415">
        <f ca="1">Step3_Output!R33</f>
        <v>0</v>
      </c>
      <c r="K161" s="415">
        <f ca="1">Step3_Output!S33</f>
        <v>0</v>
      </c>
      <c r="L161" s="415">
        <f ca="1">Step3_Output!T33</f>
        <v>0</v>
      </c>
      <c r="M161" s="416">
        <f ca="1">Step3_Output!U33</f>
        <v>0</v>
      </c>
      <c r="N161" s="105"/>
      <c r="O161" s="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idden="1" outlineLevel="1" x14ac:dyDescent="0.2">
      <c r="A162" s="2"/>
      <c r="C162" s="104"/>
      <c r="D162" s="94"/>
      <c r="E162" s="106" t="str">
        <f>E100</f>
        <v>Retained Interest from Non-Operating Funds</v>
      </c>
      <c r="F162" s="29"/>
      <c r="G162" s="29"/>
      <c r="H162" s="415">
        <f>H100</f>
        <v>0</v>
      </c>
      <c r="I162" s="415">
        <f ca="1">Step3_Output!Q34</f>
        <v>0</v>
      </c>
      <c r="J162" s="415">
        <f ca="1">Step3_Output!R34</f>
        <v>0</v>
      </c>
      <c r="K162" s="415">
        <f ca="1">Step3_Output!S34</f>
        <v>0</v>
      </c>
      <c r="L162" s="415">
        <f ca="1">Step3_Output!T34</f>
        <v>0</v>
      </c>
      <c r="M162" s="416">
        <f ca="1">Step3_Output!U34</f>
        <v>0</v>
      </c>
      <c r="N162" s="105"/>
      <c r="O162" s="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collapsed="1" x14ac:dyDescent="0.2">
      <c r="A163" s="2"/>
      <c r="C163" s="104"/>
      <c r="D163" s="94"/>
      <c r="E163" s="88" t="s">
        <v>185</v>
      </c>
      <c r="F163" s="29"/>
      <c r="G163" s="29"/>
      <c r="H163" s="415">
        <f t="shared" ref="H163:M163" si="34">SUM(H160:H162)</f>
        <v>0</v>
      </c>
      <c r="I163" s="415">
        <f t="shared" ca="1" si="34"/>
        <v>0</v>
      </c>
      <c r="J163" s="415">
        <f t="shared" ca="1" si="34"/>
        <v>0</v>
      </c>
      <c r="K163" s="415">
        <f t="shared" ca="1" si="34"/>
        <v>0</v>
      </c>
      <c r="L163" s="415">
        <f t="shared" ca="1" si="34"/>
        <v>0</v>
      </c>
      <c r="M163" s="416">
        <f t="shared" ca="1" si="34"/>
        <v>0</v>
      </c>
      <c r="N163" s="105"/>
      <c r="O163" s="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idden="1" outlineLevel="1" x14ac:dyDescent="0.2">
      <c r="A164" s="2"/>
      <c r="C164" s="104"/>
      <c r="D164" s="94"/>
      <c r="E164" s="106" t="str">
        <f>E102</f>
        <v>Retained Returns from Operating / Admin Endowment</v>
      </c>
      <c r="F164" s="29"/>
      <c r="G164" s="29"/>
      <c r="H164" s="415">
        <f>H102</f>
        <v>0</v>
      </c>
      <c r="I164" s="415">
        <f ca="1">Step3_Output!Q35</f>
        <v>0</v>
      </c>
      <c r="J164" s="415">
        <f ca="1">Step3_Output!R35</f>
        <v>0</v>
      </c>
      <c r="K164" s="415">
        <f ca="1">Step3_Output!S35</f>
        <v>0</v>
      </c>
      <c r="L164" s="415">
        <f ca="1">Step3_Output!T35</f>
        <v>0</v>
      </c>
      <c r="M164" s="416">
        <f ca="1">Step3_Output!U35</f>
        <v>0</v>
      </c>
      <c r="N164" s="105"/>
      <c r="O164" s="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idden="1" outlineLevel="1" x14ac:dyDescent="0.2">
      <c r="A165" s="2"/>
      <c r="C165" s="104"/>
      <c r="D165" s="94"/>
      <c r="E165" s="106" t="str">
        <f>E103</f>
        <v>Principal Distribution from Operating / Admin Endowment</v>
      </c>
      <c r="F165" s="29"/>
      <c r="G165" s="29"/>
      <c r="H165" s="415">
        <f>H103</f>
        <v>0</v>
      </c>
      <c r="I165" s="415">
        <f ca="1">Step3_Output!Q36</f>
        <v>0</v>
      </c>
      <c r="J165" s="415">
        <f ca="1">Step3_Output!R36</f>
        <v>0</v>
      </c>
      <c r="K165" s="415">
        <f ca="1">Step3_Output!S36</f>
        <v>0</v>
      </c>
      <c r="L165" s="415">
        <f ca="1">Step3_Output!T36</f>
        <v>0</v>
      </c>
      <c r="M165" s="416">
        <f ca="1">Step3_Output!U36</f>
        <v>0</v>
      </c>
      <c r="N165" s="105"/>
      <c r="O165" s="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idden="1" outlineLevel="1" x14ac:dyDescent="0.2">
      <c r="A166" s="2"/>
      <c r="C166" s="104"/>
      <c r="D166" s="94"/>
      <c r="E166" s="106" t="str">
        <f>E104</f>
        <v>Retained Returns from Operating / Admin Reserve</v>
      </c>
      <c r="F166" s="29"/>
      <c r="G166" s="29"/>
      <c r="H166" s="415">
        <f>H104</f>
        <v>0</v>
      </c>
      <c r="I166" s="415">
        <f ca="1">Step3_Output!Q37</f>
        <v>0</v>
      </c>
      <c r="J166" s="415">
        <f ca="1">Step3_Output!R37</f>
        <v>0</v>
      </c>
      <c r="K166" s="415">
        <f ca="1">Step3_Output!S37</f>
        <v>0</v>
      </c>
      <c r="L166" s="415">
        <f ca="1">Step3_Output!T37</f>
        <v>0</v>
      </c>
      <c r="M166" s="416">
        <f ca="1">Step3_Output!U37</f>
        <v>0</v>
      </c>
      <c r="N166" s="105"/>
      <c r="O166" s="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collapsed="1" x14ac:dyDescent="0.2">
      <c r="A167" s="2"/>
      <c r="C167" s="104"/>
      <c r="D167" s="94"/>
      <c r="E167" s="88" t="s">
        <v>186</v>
      </c>
      <c r="F167" s="29"/>
      <c r="G167" s="29"/>
      <c r="H167" s="415">
        <f t="shared" ref="H167:M167" si="35">SUM(H164:H166)</f>
        <v>0</v>
      </c>
      <c r="I167" s="415">
        <f t="shared" ca="1" si="35"/>
        <v>0</v>
      </c>
      <c r="J167" s="415">
        <f t="shared" ca="1" si="35"/>
        <v>0</v>
      </c>
      <c r="K167" s="415">
        <f t="shared" ca="1" si="35"/>
        <v>0</v>
      </c>
      <c r="L167" s="415">
        <f t="shared" ca="1" si="35"/>
        <v>0</v>
      </c>
      <c r="M167" s="416">
        <f t="shared" ca="1" si="35"/>
        <v>0</v>
      </c>
      <c r="N167" s="105"/>
      <c r="O167" s="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idden="1" outlineLevel="1" x14ac:dyDescent="0.2">
      <c r="A168" s="2"/>
      <c r="C168" s="104"/>
      <c r="D168" s="94"/>
      <c r="E168" s="106" t="str">
        <f>E106</f>
        <v>Other Revenue 1</v>
      </c>
      <c r="F168" s="29"/>
      <c r="G168" s="29"/>
      <c r="H168" s="415">
        <f>H106</f>
        <v>0</v>
      </c>
      <c r="I168" s="415">
        <f ca="1">Step3_Output!Q38</f>
        <v>0</v>
      </c>
      <c r="J168" s="415">
        <f ca="1">Step3_Output!R38</f>
        <v>0</v>
      </c>
      <c r="K168" s="415">
        <f ca="1">Step3_Output!S38</f>
        <v>0</v>
      </c>
      <c r="L168" s="415">
        <f ca="1">Step3_Output!T38</f>
        <v>0</v>
      </c>
      <c r="M168" s="416">
        <f ca="1">Step3_Output!U38</f>
        <v>0</v>
      </c>
      <c r="N168" s="105"/>
      <c r="O168" s="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idden="1" outlineLevel="1" x14ac:dyDescent="0.2">
      <c r="A169" s="2"/>
      <c r="C169" s="104"/>
      <c r="D169" s="94"/>
      <c r="E169" s="106" t="str">
        <f>E107</f>
        <v>Other Revenue 2</v>
      </c>
      <c r="F169" s="29"/>
      <c r="G169" s="29"/>
      <c r="H169" s="415">
        <f>H107</f>
        <v>0</v>
      </c>
      <c r="I169" s="415">
        <f ca="1">Step3_Output!Q39</f>
        <v>0</v>
      </c>
      <c r="J169" s="415">
        <f ca="1">Step3_Output!R39</f>
        <v>0</v>
      </c>
      <c r="K169" s="415">
        <f ca="1">Step3_Output!S39</f>
        <v>0</v>
      </c>
      <c r="L169" s="415">
        <f ca="1">Step3_Output!T39</f>
        <v>0</v>
      </c>
      <c r="M169" s="416">
        <f ca="1">Step3_Output!U39</f>
        <v>0</v>
      </c>
      <c r="N169" s="105"/>
      <c r="O169" s="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idden="1" outlineLevel="1" x14ac:dyDescent="0.2">
      <c r="A170" s="2"/>
      <c r="C170" s="104"/>
      <c r="D170" s="94"/>
      <c r="E170" s="106" t="str">
        <f>E108</f>
        <v>Other Revenue 3</v>
      </c>
      <c r="F170" s="29"/>
      <c r="G170" s="29"/>
      <c r="H170" s="415">
        <f>H108</f>
        <v>0</v>
      </c>
      <c r="I170" s="415">
        <f ca="1">Step3_Output!Q40</f>
        <v>0</v>
      </c>
      <c r="J170" s="415">
        <f ca="1">Step3_Output!R40</f>
        <v>0</v>
      </c>
      <c r="K170" s="415">
        <f ca="1">Step3_Output!S40</f>
        <v>0</v>
      </c>
      <c r="L170" s="415">
        <f ca="1">Step3_Output!T40</f>
        <v>0</v>
      </c>
      <c r="M170" s="416">
        <f ca="1">Step3_Output!U40</f>
        <v>0</v>
      </c>
      <c r="N170" s="105"/>
      <c r="O170" s="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idden="1" outlineLevel="1" x14ac:dyDescent="0.2">
      <c r="A171" s="2"/>
      <c r="C171" s="104"/>
      <c r="D171" s="94"/>
      <c r="E171" s="106" t="str">
        <f>E109</f>
        <v>Other Revenue 4</v>
      </c>
      <c r="F171" s="29"/>
      <c r="G171" s="29"/>
      <c r="H171" s="415">
        <f>H109</f>
        <v>0</v>
      </c>
      <c r="I171" s="415">
        <f ca="1">Step3_Output!Q41</f>
        <v>0</v>
      </c>
      <c r="J171" s="415">
        <f ca="1">Step3_Output!R41</f>
        <v>0</v>
      </c>
      <c r="K171" s="415">
        <f ca="1">Step3_Output!S41</f>
        <v>0</v>
      </c>
      <c r="L171" s="415">
        <f ca="1">Step3_Output!T41</f>
        <v>0</v>
      </c>
      <c r="M171" s="416">
        <f ca="1">Step3_Output!U41</f>
        <v>0</v>
      </c>
      <c r="N171" s="105"/>
      <c r="O171" s="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idden="1" outlineLevel="1" x14ac:dyDescent="0.2">
      <c r="A172" s="2"/>
      <c r="C172" s="104"/>
      <c r="D172" s="94"/>
      <c r="E172" s="106" t="str">
        <f>E110</f>
        <v>Other Revenue 5</v>
      </c>
      <c r="F172" s="29"/>
      <c r="G172" s="29"/>
      <c r="H172" s="415">
        <f>H110</f>
        <v>0</v>
      </c>
      <c r="I172" s="415">
        <f ca="1">Step3_Output!Q42</f>
        <v>0</v>
      </c>
      <c r="J172" s="415">
        <f ca="1">Step3_Output!R42</f>
        <v>0</v>
      </c>
      <c r="K172" s="415">
        <f ca="1">Step3_Output!S42</f>
        <v>0</v>
      </c>
      <c r="L172" s="415">
        <f ca="1">Step3_Output!T42</f>
        <v>0</v>
      </c>
      <c r="M172" s="416">
        <f ca="1">Step3_Output!U42</f>
        <v>0</v>
      </c>
      <c r="N172" s="105"/>
      <c r="O172" s="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collapsed="1" x14ac:dyDescent="0.2">
      <c r="A173" s="2"/>
      <c r="C173" s="104"/>
      <c r="D173" s="94"/>
      <c r="E173" s="88" t="s">
        <v>187</v>
      </c>
      <c r="F173" s="29"/>
      <c r="G173" s="29"/>
      <c r="H173" s="415">
        <f t="shared" ref="H173:M173" si="36">SUM(H168:H172)</f>
        <v>0</v>
      </c>
      <c r="I173" s="415">
        <f t="shared" ca="1" si="36"/>
        <v>0</v>
      </c>
      <c r="J173" s="415">
        <f t="shared" ca="1" si="36"/>
        <v>0</v>
      </c>
      <c r="K173" s="415">
        <f t="shared" ca="1" si="36"/>
        <v>0</v>
      </c>
      <c r="L173" s="415">
        <f t="shared" ca="1" si="36"/>
        <v>0</v>
      </c>
      <c r="M173" s="416">
        <f t="shared" ca="1" si="36"/>
        <v>0</v>
      </c>
      <c r="N173" s="105"/>
      <c r="O173" s="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">
      <c r="A174" s="2"/>
      <c r="C174" s="104"/>
      <c r="D174" s="112" t="s">
        <v>25</v>
      </c>
      <c r="E174" s="29"/>
      <c r="F174" s="29"/>
      <c r="G174" s="29"/>
      <c r="H174" s="419">
        <f t="shared" ref="H174:M174" si="37">H173+H167+H163</f>
        <v>0</v>
      </c>
      <c r="I174" s="419">
        <f t="shared" ca="1" si="37"/>
        <v>0</v>
      </c>
      <c r="J174" s="419">
        <f t="shared" ca="1" si="37"/>
        <v>0</v>
      </c>
      <c r="K174" s="419">
        <f t="shared" ca="1" si="37"/>
        <v>0</v>
      </c>
      <c r="L174" s="419">
        <f t="shared" ca="1" si="37"/>
        <v>0</v>
      </c>
      <c r="M174" s="420">
        <f t="shared" ca="1" si="37"/>
        <v>0</v>
      </c>
      <c r="N174" s="105"/>
      <c r="O174" s="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5.0999999999999996" customHeight="1" x14ac:dyDescent="0.2">
      <c r="A175" s="2"/>
      <c r="C175" s="104"/>
      <c r="D175" s="94"/>
      <c r="E175" s="29"/>
      <c r="F175" s="29"/>
      <c r="G175" s="29"/>
      <c r="H175" s="29"/>
      <c r="I175" s="71"/>
      <c r="J175" s="71"/>
      <c r="K175" s="71"/>
      <c r="L175" s="71"/>
      <c r="M175" s="72"/>
      <c r="N175" s="105"/>
      <c r="O175" s="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idden="1" outlineLevel="1" x14ac:dyDescent="0.2">
      <c r="A176" s="2"/>
      <c r="C176" s="104"/>
      <c r="D176" s="94"/>
      <c r="E176" s="106" t="str">
        <f>E114</f>
        <v>Personnel Expense 1</v>
      </c>
      <c r="F176" s="29"/>
      <c r="G176" s="29"/>
      <c r="H176" s="415">
        <f>Step1_Historical!M79</f>
        <v>0</v>
      </c>
      <c r="I176" s="71">
        <f ca="1">Step3_Output!Q47</f>
        <v>0</v>
      </c>
      <c r="J176" s="71">
        <f ca="1">Step3_Output!R47</f>
        <v>0</v>
      </c>
      <c r="K176" s="71">
        <f ca="1">Step3_Output!S47</f>
        <v>0</v>
      </c>
      <c r="L176" s="71">
        <f ca="1">Step3_Output!T47</f>
        <v>0</v>
      </c>
      <c r="M176" s="72">
        <f ca="1">Step3_Output!U47</f>
        <v>0</v>
      </c>
      <c r="N176" s="105"/>
      <c r="O176" s="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idden="1" outlineLevel="1" x14ac:dyDescent="0.2">
      <c r="A177" s="2"/>
      <c r="C177" s="104"/>
      <c r="D177" s="94"/>
      <c r="E177" s="106" t="str">
        <f>E115</f>
        <v>Personnel Expense 2</v>
      </c>
      <c r="F177" s="29"/>
      <c r="G177" s="29"/>
      <c r="H177" s="415">
        <f>Step1_Historical!M80</f>
        <v>0</v>
      </c>
      <c r="I177" s="71">
        <f ca="1">Step3_Output!Q48</f>
        <v>0</v>
      </c>
      <c r="J177" s="71">
        <f ca="1">Step3_Output!R48</f>
        <v>0</v>
      </c>
      <c r="K177" s="71">
        <f ca="1">Step3_Output!S48</f>
        <v>0</v>
      </c>
      <c r="L177" s="71">
        <f ca="1">Step3_Output!T48</f>
        <v>0</v>
      </c>
      <c r="M177" s="72">
        <f ca="1">Step3_Output!U48</f>
        <v>0</v>
      </c>
      <c r="N177" s="105"/>
      <c r="O177" s="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idden="1" outlineLevel="1" x14ac:dyDescent="0.2">
      <c r="A178" s="2"/>
      <c r="C178" s="104"/>
      <c r="D178" s="94"/>
      <c r="E178" s="106" t="str">
        <f>E116</f>
        <v>Personnel Expense 3</v>
      </c>
      <c r="F178" s="29"/>
      <c r="G178" s="29"/>
      <c r="H178" s="415">
        <f>Step1_Historical!M81</f>
        <v>0</v>
      </c>
      <c r="I178" s="71">
        <f ca="1">Step3_Output!Q49</f>
        <v>0</v>
      </c>
      <c r="J178" s="71">
        <f ca="1">Step3_Output!R49</f>
        <v>0</v>
      </c>
      <c r="K178" s="71">
        <f ca="1">Step3_Output!S49</f>
        <v>0</v>
      </c>
      <c r="L178" s="71">
        <f ca="1">Step3_Output!T49</f>
        <v>0</v>
      </c>
      <c r="M178" s="72">
        <f ca="1">Step3_Output!U49</f>
        <v>0</v>
      </c>
      <c r="N178" s="105"/>
      <c r="O178" s="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collapsed="1" x14ac:dyDescent="0.2">
      <c r="A179" s="2"/>
      <c r="C179" s="104"/>
      <c r="D179" s="94"/>
      <c r="E179" s="88" t="str">
        <f>E117</f>
        <v>Total Personnel</v>
      </c>
      <c r="F179" s="29"/>
      <c r="G179" s="29"/>
      <c r="H179" s="415">
        <f t="shared" ref="H179:M179" si="38">SUM(H176:H178)</f>
        <v>0</v>
      </c>
      <c r="I179" s="415">
        <f t="shared" ca="1" si="38"/>
        <v>0</v>
      </c>
      <c r="J179" s="415">
        <f t="shared" ca="1" si="38"/>
        <v>0</v>
      </c>
      <c r="K179" s="415">
        <f t="shared" ca="1" si="38"/>
        <v>0</v>
      </c>
      <c r="L179" s="415">
        <f t="shared" ca="1" si="38"/>
        <v>0</v>
      </c>
      <c r="M179" s="416">
        <f t="shared" ca="1" si="38"/>
        <v>0</v>
      </c>
      <c r="N179" s="105"/>
      <c r="O179" s="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idden="1" outlineLevel="1" x14ac:dyDescent="0.2">
      <c r="A180" s="2"/>
      <c r="C180" s="104"/>
      <c r="D180" s="94"/>
      <c r="E180" s="106" t="str">
        <f>E118</f>
        <v>Non-Personnel Expense 1</v>
      </c>
      <c r="F180" s="29"/>
      <c r="G180" s="29"/>
      <c r="H180" s="415">
        <f>Step1_Historical!M83</f>
        <v>0</v>
      </c>
      <c r="I180" s="415">
        <f ca="1">Step3_Output!Q50</f>
        <v>0</v>
      </c>
      <c r="J180" s="415">
        <f ca="1">Step3_Output!R50</f>
        <v>0</v>
      </c>
      <c r="K180" s="415">
        <f ca="1">Step3_Output!S50</f>
        <v>0</v>
      </c>
      <c r="L180" s="415">
        <f ca="1">Step3_Output!T50</f>
        <v>0</v>
      </c>
      <c r="M180" s="416">
        <f ca="1">Step3_Output!U50</f>
        <v>0</v>
      </c>
      <c r="N180" s="105"/>
      <c r="O180" s="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idden="1" outlineLevel="1" x14ac:dyDescent="0.2">
      <c r="A181" s="2"/>
      <c r="C181" s="104"/>
      <c r="D181" s="94"/>
      <c r="E181" s="106" t="str">
        <f t="shared" ref="E181:E186" si="39">E119</f>
        <v>Non-Personnel Expense 2</v>
      </c>
      <c r="F181" s="29"/>
      <c r="G181" s="29"/>
      <c r="H181" s="415">
        <f>Step1_Historical!M84</f>
        <v>0</v>
      </c>
      <c r="I181" s="415">
        <f ca="1">Step3_Output!Q51</f>
        <v>0</v>
      </c>
      <c r="J181" s="415">
        <f ca="1">Step3_Output!R51</f>
        <v>0</v>
      </c>
      <c r="K181" s="415">
        <f ca="1">Step3_Output!S51</f>
        <v>0</v>
      </c>
      <c r="L181" s="415">
        <f ca="1">Step3_Output!T51</f>
        <v>0</v>
      </c>
      <c r="M181" s="416">
        <f ca="1">Step3_Output!U51</f>
        <v>0</v>
      </c>
      <c r="N181" s="105"/>
      <c r="O181" s="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idden="1" outlineLevel="1" x14ac:dyDescent="0.2">
      <c r="A182" s="2"/>
      <c r="C182" s="104"/>
      <c r="D182" s="94"/>
      <c r="E182" s="106" t="str">
        <f t="shared" si="39"/>
        <v>Non-Personnel Expense 3</v>
      </c>
      <c r="F182" s="29"/>
      <c r="G182" s="29"/>
      <c r="H182" s="415">
        <f>Step1_Historical!M85</f>
        <v>0</v>
      </c>
      <c r="I182" s="415">
        <f ca="1">Step3_Output!Q52</f>
        <v>0</v>
      </c>
      <c r="J182" s="415">
        <f ca="1">Step3_Output!R52</f>
        <v>0</v>
      </c>
      <c r="K182" s="415">
        <f ca="1">Step3_Output!S52</f>
        <v>0</v>
      </c>
      <c r="L182" s="415">
        <f ca="1">Step3_Output!T52</f>
        <v>0</v>
      </c>
      <c r="M182" s="416">
        <f ca="1">Step3_Output!U52</f>
        <v>0</v>
      </c>
      <c r="N182" s="105"/>
      <c r="O182" s="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idden="1" outlineLevel="1" x14ac:dyDescent="0.2">
      <c r="A183" s="2"/>
      <c r="C183" s="104"/>
      <c r="D183" s="94"/>
      <c r="E183" s="106" t="str">
        <f t="shared" si="39"/>
        <v>Non-Personnel Expense 4</v>
      </c>
      <c r="F183" s="29"/>
      <c r="G183" s="29"/>
      <c r="H183" s="415">
        <f>Step1_Historical!M86</f>
        <v>0</v>
      </c>
      <c r="I183" s="415">
        <f ca="1">Step3_Output!Q53</f>
        <v>0</v>
      </c>
      <c r="J183" s="415">
        <f ca="1">Step3_Output!R53</f>
        <v>0</v>
      </c>
      <c r="K183" s="415">
        <f ca="1">Step3_Output!S53</f>
        <v>0</v>
      </c>
      <c r="L183" s="415">
        <f ca="1">Step3_Output!T53</f>
        <v>0</v>
      </c>
      <c r="M183" s="416">
        <f ca="1">Step3_Output!U53</f>
        <v>0</v>
      </c>
      <c r="N183" s="105"/>
      <c r="O183" s="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idden="1" outlineLevel="1" x14ac:dyDescent="0.2">
      <c r="A184" s="2"/>
      <c r="C184" s="104"/>
      <c r="D184" s="94"/>
      <c r="E184" s="106" t="str">
        <f t="shared" si="39"/>
        <v>Non-Personnel Expense 5</v>
      </c>
      <c r="F184" s="29"/>
      <c r="G184" s="29"/>
      <c r="H184" s="415">
        <f>Step1_Historical!M87</f>
        <v>0</v>
      </c>
      <c r="I184" s="415">
        <f ca="1">Step3_Output!Q54</f>
        <v>0</v>
      </c>
      <c r="J184" s="415">
        <f ca="1">Step3_Output!R54</f>
        <v>0</v>
      </c>
      <c r="K184" s="415">
        <f ca="1">Step3_Output!S54</f>
        <v>0</v>
      </c>
      <c r="L184" s="415">
        <f ca="1">Step3_Output!T54</f>
        <v>0</v>
      </c>
      <c r="M184" s="416">
        <f ca="1">Step3_Output!U54</f>
        <v>0</v>
      </c>
      <c r="N184" s="105"/>
      <c r="O184" s="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idden="1" outlineLevel="1" x14ac:dyDescent="0.2">
      <c r="A185" s="2"/>
      <c r="C185" s="104"/>
      <c r="D185" s="94"/>
      <c r="E185" s="106" t="str">
        <f t="shared" si="39"/>
        <v>Non-Personnel Expense 6</v>
      </c>
      <c r="F185" s="29"/>
      <c r="G185" s="29"/>
      <c r="H185" s="415">
        <f>Step1_Historical!M88</f>
        <v>0</v>
      </c>
      <c r="I185" s="415">
        <f ca="1">Step3_Output!Q55</f>
        <v>0</v>
      </c>
      <c r="J185" s="415">
        <f ca="1">Step3_Output!R55</f>
        <v>0</v>
      </c>
      <c r="K185" s="415">
        <f ca="1">Step3_Output!S55</f>
        <v>0</v>
      </c>
      <c r="L185" s="415">
        <f ca="1">Step3_Output!T55</f>
        <v>0</v>
      </c>
      <c r="M185" s="416">
        <f ca="1">Step3_Output!U55</f>
        <v>0</v>
      </c>
      <c r="N185" s="105"/>
      <c r="O185" s="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idden="1" outlineLevel="1" x14ac:dyDescent="0.2">
      <c r="A186" s="2"/>
      <c r="C186" s="104"/>
      <c r="D186" s="94"/>
      <c r="E186" s="106" t="str">
        <f t="shared" si="39"/>
        <v>Non-Personnel Expense 7</v>
      </c>
      <c r="F186" s="29"/>
      <c r="G186" s="29"/>
      <c r="H186" s="415">
        <f>Step1_Historical!M89</f>
        <v>0</v>
      </c>
      <c r="I186" s="415">
        <f ca="1">Step3_Output!Q56</f>
        <v>0</v>
      </c>
      <c r="J186" s="415">
        <f ca="1">Step3_Output!R56</f>
        <v>0</v>
      </c>
      <c r="K186" s="415">
        <f ca="1">Step3_Output!S56</f>
        <v>0</v>
      </c>
      <c r="L186" s="415">
        <f ca="1">Step3_Output!T56</f>
        <v>0</v>
      </c>
      <c r="M186" s="416">
        <f ca="1">Step3_Output!U56</f>
        <v>0</v>
      </c>
      <c r="N186" s="105"/>
      <c r="O186" s="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collapsed="1" x14ac:dyDescent="0.2">
      <c r="A187" s="2"/>
      <c r="C187" s="104"/>
      <c r="D187" s="94"/>
      <c r="E187" s="88" t="str">
        <f>E125</f>
        <v>Non-Personnel</v>
      </c>
      <c r="F187" s="29"/>
      <c r="G187" s="29"/>
      <c r="H187" s="415">
        <f t="shared" ref="H187:M187" si="40">SUM(H180:H186)</f>
        <v>0</v>
      </c>
      <c r="I187" s="415">
        <f t="shared" ca="1" si="40"/>
        <v>0</v>
      </c>
      <c r="J187" s="415">
        <f t="shared" ca="1" si="40"/>
        <v>0</v>
      </c>
      <c r="K187" s="415">
        <f t="shared" ca="1" si="40"/>
        <v>0</v>
      </c>
      <c r="L187" s="415">
        <f t="shared" ca="1" si="40"/>
        <v>0</v>
      </c>
      <c r="M187" s="416">
        <f t="shared" ca="1" si="40"/>
        <v>0</v>
      </c>
      <c r="N187" s="105"/>
      <c r="O187" s="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">
      <c r="A188" s="2"/>
      <c r="C188" s="104"/>
      <c r="D188" s="112" t="s">
        <v>95</v>
      </c>
      <c r="E188" s="29"/>
      <c r="F188" s="29"/>
      <c r="G188" s="29"/>
      <c r="H188" s="419">
        <f t="shared" ref="H188:M188" si="41">H187+H179</f>
        <v>0</v>
      </c>
      <c r="I188" s="419">
        <f t="shared" ca="1" si="41"/>
        <v>0</v>
      </c>
      <c r="J188" s="419">
        <f t="shared" ca="1" si="41"/>
        <v>0</v>
      </c>
      <c r="K188" s="419">
        <f t="shared" ca="1" si="41"/>
        <v>0</v>
      </c>
      <c r="L188" s="419">
        <f t="shared" ca="1" si="41"/>
        <v>0</v>
      </c>
      <c r="M188" s="420">
        <f t="shared" ca="1" si="41"/>
        <v>0</v>
      </c>
      <c r="N188" s="105"/>
      <c r="O188" s="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5.0999999999999996" customHeight="1" x14ac:dyDescent="0.2">
      <c r="A189" s="2"/>
      <c r="C189" s="104"/>
      <c r="D189" s="94"/>
      <c r="E189" s="29"/>
      <c r="F189" s="29"/>
      <c r="G189" s="29"/>
      <c r="H189" s="29"/>
      <c r="I189" s="107"/>
      <c r="J189" s="71"/>
      <c r="K189" s="71"/>
      <c r="L189" s="71"/>
      <c r="M189" s="72"/>
      <c r="N189" s="105"/>
      <c r="O189" s="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">
      <c r="A190" s="2"/>
      <c r="C190" s="104"/>
      <c r="D190" s="112" t="s">
        <v>26</v>
      </c>
      <c r="E190" s="29"/>
      <c r="F190" s="29"/>
      <c r="G190" s="29"/>
      <c r="H190" s="419">
        <f t="shared" ref="H190:M190" si="42">H174-H188</f>
        <v>0</v>
      </c>
      <c r="I190" s="419">
        <f t="shared" ca="1" si="42"/>
        <v>0</v>
      </c>
      <c r="J190" s="419">
        <f t="shared" ca="1" si="42"/>
        <v>0</v>
      </c>
      <c r="K190" s="419">
        <f t="shared" ca="1" si="42"/>
        <v>0</v>
      </c>
      <c r="L190" s="419">
        <f t="shared" ca="1" si="42"/>
        <v>0</v>
      </c>
      <c r="M190" s="420">
        <f t="shared" ca="1" si="42"/>
        <v>0</v>
      </c>
      <c r="N190" s="105"/>
      <c r="O190" s="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5.0999999999999996" customHeight="1" x14ac:dyDescent="0.2">
      <c r="A191" s="2"/>
      <c r="C191" s="104"/>
      <c r="D191" s="94"/>
      <c r="E191" s="29"/>
      <c r="F191" s="29"/>
      <c r="G191" s="29"/>
      <c r="H191" s="29"/>
      <c r="I191" s="107"/>
      <c r="J191" s="71"/>
      <c r="K191" s="71"/>
      <c r="L191" s="71"/>
      <c r="M191" s="72"/>
      <c r="N191" s="105"/>
      <c r="O191" s="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">
      <c r="A192" s="2"/>
      <c r="C192" s="104"/>
      <c r="D192" s="95" t="s">
        <v>48</v>
      </c>
      <c r="E192" s="29"/>
      <c r="F192" s="29"/>
      <c r="G192" s="29"/>
      <c r="H192" s="29"/>
      <c r="I192" s="71"/>
      <c r="J192" s="71"/>
      <c r="K192" s="71"/>
      <c r="L192" s="71"/>
      <c r="M192" s="72"/>
      <c r="N192" s="105"/>
      <c r="O192" s="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">
      <c r="A193" s="2"/>
      <c r="C193" s="104"/>
      <c r="D193" s="94" t="s">
        <v>127</v>
      </c>
      <c r="E193" s="29"/>
      <c r="F193" s="29"/>
      <c r="G193" s="29"/>
      <c r="H193" s="399" t="e">
        <f t="shared" ref="H193:M193" si="43">H153/(H188/12)</f>
        <v>#DIV/0!</v>
      </c>
      <c r="I193" s="399" t="e">
        <f t="shared" ca="1" si="43"/>
        <v>#DIV/0!</v>
      </c>
      <c r="J193" s="121" t="e">
        <f t="shared" ca="1" si="43"/>
        <v>#DIV/0!</v>
      </c>
      <c r="K193" s="121" t="e">
        <f t="shared" ca="1" si="43"/>
        <v>#DIV/0!</v>
      </c>
      <c r="L193" s="121" t="e">
        <f t="shared" ca="1" si="43"/>
        <v>#DIV/0!</v>
      </c>
      <c r="M193" s="122" t="e">
        <f t="shared" ca="1" si="43"/>
        <v>#DIV/0!</v>
      </c>
      <c r="N193" s="105"/>
      <c r="O193" s="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">
      <c r="A194" s="2"/>
      <c r="C194" s="104"/>
      <c r="D194" s="94" t="s">
        <v>121</v>
      </c>
      <c r="E194" s="29"/>
      <c r="F194" s="29"/>
      <c r="G194" s="29"/>
      <c r="H194" s="400" t="e">
        <f t="shared" ref="H194:M194" si="44">(H160+H161+H162)/H188</f>
        <v>#DIV/0!</v>
      </c>
      <c r="I194" s="400" t="e">
        <f t="shared" ca="1" si="44"/>
        <v>#DIV/0!</v>
      </c>
      <c r="J194" s="219" t="e">
        <f t="shared" ca="1" si="44"/>
        <v>#DIV/0!</v>
      </c>
      <c r="K194" s="219" t="e">
        <f t="shared" ca="1" si="44"/>
        <v>#DIV/0!</v>
      </c>
      <c r="L194" s="219" t="e">
        <f t="shared" ca="1" si="44"/>
        <v>#DIV/0!</v>
      </c>
      <c r="M194" s="220" t="e">
        <f t="shared" ca="1" si="44"/>
        <v>#DIV/0!</v>
      </c>
      <c r="N194" s="105"/>
      <c r="O194" s="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">
      <c r="A195" s="2"/>
      <c r="C195" s="104"/>
      <c r="D195" s="94" t="s">
        <v>126</v>
      </c>
      <c r="E195" s="29"/>
      <c r="F195" s="29"/>
      <c r="G195" s="29"/>
      <c r="H195" s="402" t="e">
        <f t="shared" ref="H195:M195" si="45">H158/H154</f>
        <v>#DIV/0!</v>
      </c>
      <c r="I195" s="402" t="e">
        <f t="shared" ca="1" si="45"/>
        <v>#DIV/0!</v>
      </c>
      <c r="J195" s="402" t="e">
        <f t="shared" ca="1" si="45"/>
        <v>#DIV/0!</v>
      </c>
      <c r="K195" s="402" t="e">
        <f t="shared" ca="1" si="45"/>
        <v>#DIV/0!</v>
      </c>
      <c r="L195" s="402" t="e">
        <f t="shared" ca="1" si="45"/>
        <v>#DIV/0!</v>
      </c>
      <c r="M195" s="401" t="e">
        <f t="shared" ca="1" si="45"/>
        <v>#DIV/0!</v>
      </c>
      <c r="N195" s="105"/>
      <c r="O195" s="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">
      <c r="A196" s="2"/>
      <c r="C196" s="104"/>
      <c r="D196" s="113" t="s">
        <v>98</v>
      </c>
      <c r="E196" s="7"/>
      <c r="F196" s="7"/>
      <c r="G196" s="7"/>
      <c r="H196" s="403" t="e">
        <f t="shared" ref="H196:M196" si="46">H188/H154</f>
        <v>#DIV/0!</v>
      </c>
      <c r="I196" s="403" t="e">
        <f t="shared" ca="1" si="46"/>
        <v>#DIV/0!</v>
      </c>
      <c r="J196" s="403" t="e">
        <f t="shared" ca="1" si="46"/>
        <v>#DIV/0!</v>
      </c>
      <c r="K196" s="403" t="e">
        <f t="shared" ca="1" si="46"/>
        <v>#DIV/0!</v>
      </c>
      <c r="L196" s="403" t="e">
        <f t="shared" ca="1" si="46"/>
        <v>#DIV/0!</v>
      </c>
      <c r="M196" s="226" t="e">
        <f t="shared" ca="1" si="46"/>
        <v>#DIV/0!</v>
      </c>
      <c r="N196" s="105"/>
      <c r="O196" s="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3.5" thickBot="1" x14ac:dyDescent="0.25">
      <c r="A197" s="2"/>
      <c r="C197" s="103"/>
      <c r="D197" s="83"/>
      <c r="E197" s="83"/>
      <c r="F197" s="83"/>
      <c r="G197" s="83"/>
      <c r="H197" s="83"/>
      <c r="I197" s="130"/>
      <c r="J197" s="131"/>
      <c r="K197" s="132"/>
      <c r="L197" s="132"/>
      <c r="M197" s="132"/>
      <c r="N197" s="84"/>
      <c r="O197" s="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3.5" thickBot="1" x14ac:dyDescent="0.25">
      <c r="A198" s="2"/>
      <c r="O198" s="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thickBot="1" x14ac:dyDescent="0.25">
      <c r="A199" s="2"/>
      <c r="C199" s="141"/>
      <c r="D199" s="142" t="str">
        <f>G7</f>
        <v>II. Year-by-Year Forecast CHARTS</v>
      </c>
      <c r="E199" s="142"/>
      <c r="F199" s="143"/>
      <c r="G199" s="143"/>
      <c r="H199" s="143"/>
      <c r="I199" s="143"/>
      <c r="J199" s="143"/>
      <c r="K199" s="143"/>
      <c r="L199" s="143"/>
      <c r="M199" s="143"/>
      <c r="N199" s="144"/>
      <c r="O199" s="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thickBot="1" x14ac:dyDescent="0.25">
      <c r="A200" s="2"/>
      <c r="C200" s="21"/>
      <c r="D200" s="139"/>
      <c r="E200" s="139"/>
      <c r="F200" s="140"/>
      <c r="G200" s="140"/>
      <c r="H200" s="140"/>
      <c r="I200" s="140"/>
      <c r="J200" s="140"/>
      <c r="K200" s="140"/>
      <c r="L200" s="140"/>
      <c r="M200" s="140"/>
      <c r="N200" s="140"/>
      <c r="O200" s="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C201" s="74"/>
      <c r="D201" s="75"/>
      <c r="E201" s="75"/>
      <c r="F201" s="76"/>
      <c r="G201" s="76"/>
      <c r="H201" s="76"/>
      <c r="I201" s="76"/>
      <c r="J201" s="76"/>
      <c r="K201" s="76"/>
      <c r="L201" s="76"/>
      <c r="M201" s="76"/>
      <c r="N201" s="77"/>
      <c r="O201" s="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C202" s="78"/>
      <c r="D202" s="79"/>
      <c r="E202" s="123" t="str">
        <f>D14</f>
        <v>Foundation Name | Scenario 1</v>
      </c>
      <c r="F202" s="80"/>
      <c r="G202" s="80"/>
      <c r="H202" s="80"/>
      <c r="I202" s="80"/>
      <c r="J202" s="80"/>
      <c r="K202" s="80"/>
      <c r="L202" s="80"/>
      <c r="M202" s="80"/>
      <c r="N202" s="81"/>
      <c r="O202" s="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C203" s="78"/>
      <c r="D203" s="79"/>
      <c r="E203" s="79"/>
      <c r="F203" s="80"/>
      <c r="G203" s="80"/>
      <c r="H203" s="80"/>
      <c r="I203" s="80"/>
      <c r="J203" s="80"/>
      <c r="K203" s="80"/>
      <c r="L203" s="80"/>
      <c r="M203" s="80"/>
      <c r="N203" s="81"/>
      <c r="O203" s="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C204" s="78"/>
      <c r="D204" s="79"/>
      <c r="E204" s="79"/>
      <c r="F204" s="80"/>
      <c r="G204" s="80"/>
      <c r="H204" s="80"/>
      <c r="I204" s="80"/>
      <c r="J204" s="80"/>
      <c r="K204" s="80"/>
      <c r="L204" s="80"/>
      <c r="M204" s="80"/>
      <c r="N204" s="81"/>
      <c r="O204" s="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C205" s="78"/>
      <c r="D205" s="79"/>
      <c r="E205" s="79"/>
      <c r="F205" s="80"/>
      <c r="G205" s="80"/>
      <c r="H205" s="80"/>
      <c r="I205" s="80"/>
      <c r="J205" s="80"/>
      <c r="K205" s="80"/>
      <c r="L205" s="80"/>
      <c r="M205" s="80"/>
      <c r="N205" s="81"/>
      <c r="O205" s="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C206" s="78"/>
      <c r="D206" s="79"/>
      <c r="E206" s="79"/>
      <c r="F206" s="80"/>
      <c r="G206" s="80"/>
      <c r="H206" s="80"/>
      <c r="I206" s="80"/>
      <c r="J206" s="80"/>
      <c r="K206" s="80"/>
      <c r="L206" s="80"/>
      <c r="M206" s="80"/>
      <c r="N206" s="81"/>
      <c r="O206" s="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C207" s="78"/>
      <c r="D207" s="79"/>
      <c r="E207" s="79"/>
      <c r="F207" s="80"/>
      <c r="G207" s="80"/>
      <c r="H207" s="80"/>
      <c r="I207" s="80"/>
      <c r="J207" s="80"/>
      <c r="K207" s="80"/>
      <c r="L207" s="80"/>
      <c r="M207" s="80"/>
      <c r="N207" s="81"/>
      <c r="O207" s="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C208" s="78"/>
      <c r="D208" s="79"/>
      <c r="E208" s="79"/>
      <c r="F208" s="80"/>
      <c r="G208" s="80"/>
      <c r="H208" s="80"/>
      <c r="I208" s="80"/>
      <c r="J208" s="80"/>
      <c r="K208" s="80"/>
      <c r="L208" s="80"/>
      <c r="M208" s="80"/>
      <c r="N208" s="81"/>
      <c r="O208" s="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C209" s="78"/>
      <c r="D209" s="79"/>
      <c r="E209" s="79"/>
      <c r="F209" s="80"/>
      <c r="G209" s="80"/>
      <c r="H209" s="80"/>
      <c r="I209" s="80"/>
      <c r="J209" s="80"/>
      <c r="K209" s="80"/>
      <c r="L209" s="80"/>
      <c r="M209" s="80"/>
      <c r="N209" s="81"/>
      <c r="O209" s="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C210" s="78"/>
      <c r="D210" s="79"/>
      <c r="E210" s="79"/>
      <c r="F210" s="80"/>
      <c r="G210" s="80"/>
      <c r="H210" s="80"/>
      <c r="I210" s="80"/>
      <c r="J210" s="80"/>
      <c r="K210" s="80"/>
      <c r="L210" s="80"/>
      <c r="M210" s="80"/>
      <c r="N210" s="81"/>
      <c r="O210" s="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C211" s="78"/>
      <c r="D211" s="79"/>
      <c r="E211" s="79"/>
      <c r="F211" s="80"/>
      <c r="G211" s="80"/>
      <c r="H211" s="80"/>
      <c r="I211" s="80"/>
      <c r="J211" s="80"/>
      <c r="K211" s="80"/>
      <c r="L211" s="80"/>
      <c r="M211" s="80"/>
      <c r="N211" s="81"/>
      <c r="O211" s="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C212" s="78"/>
      <c r="D212" s="79"/>
      <c r="E212" s="79"/>
      <c r="F212" s="80"/>
      <c r="G212" s="80"/>
      <c r="H212" s="80"/>
      <c r="I212" s="80"/>
      <c r="J212" s="80"/>
      <c r="K212" s="80"/>
      <c r="L212" s="80"/>
      <c r="M212" s="80"/>
      <c r="N212" s="81"/>
      <c r="O212" s="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C213" s="78"/>
      <c r="D213" s="79"/>
      <c r="E213" s="79"/>
      <c r="F213" s="80"/>
      <c r="G213" s="80"/>
      <c r="H213" s="80"/>
      <c r="I213" s="80"/>
      <c r="J213" s="80"/>
      <c r="K213" s="80"/>
      <c r="L213" s="80"/>
      <c r="M213" s="80"/>
      <c r="N213" s="81"/>
      <c r="O213" s="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C214" s="78"/>
      <c r="D214" s="79"/>
      <c r="E214" s="79"/>
      <c r="F214" s="80"/>
      <c r="G214" s="80"/>
      <c r="H214" s="80"/>
      <c r="I214" s="80"/>
      <c r="J214" s="80"/>
      <c r="K214" s="80"/>
      <c r="L214" s="80"/>
      <c r="M214" s="80"/>
      <c r="N214" s="81"/>
      <c r="O214" s="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C215" s="78"/>
      <c r="D215" s="79"/>
      <c r="E215" s="79"/>
      <c r="F215" s="80"/>
      <c r="G215" s="80"/>
      <c r="H215" s="80"/>
      <c r="I215" s="80"/>
      <c r="J215" s="80"/>
      <c r="K215" s="80"/>
      <c r="L215" s="80"/>
      <c r="M215" s="80"/>
      <c r="N215" s="81"/>
      <c r="O215" s="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C216" s="78"/>
      <c r="D216" s="79"/>
      <c r="E216" s="79"/>
      <c r="F216" s="80"/>
      <c r="G216" s="80"/>
      <c r="H216" s="80"/>
      <c r="I216" s="80"/>
      <c r="J216" s="80"/>
      <c r="K216" s="80"/>
      <c r="L216" s="80"/>
      <c r="M216" s="80"/>
      <c r="N216" s="81"/>
      <c r="O216" s="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C217" s="78"/>
      <c r="D217" s="79"/>
      <c r="E217" s="79"/>
      <c r="F217" s="80"/>
      <c r="G217" s="80"/>
      <c r="H217" s="80"/>
      <c r="I217" s="80"/>
      <c r="J217" s="80"/>
      <c r="K217" s="80"/>
      <c r="L217" s="80"/>
      <c r="M217" s="80"/>
      <c r="N217" s="81"/>
      <c r="O217" s="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C218" s="78"/>
      <c r="D218" s="79"/>
      <c r="E218" s="79"/>
      <c r="F218" s="80"/>
      <c r="G218" s="80"/>
      <c r="H218" s="80"/>
      <c r="I218" s="80"/>
      <c r="J218" s="80"/>
      <c r="K218" s="80"/>
      <c r="L218" s="80"/>
      <c r="M218" s="80"/>
      <c r="N218" s="81"/>
      <c r="O218" s="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C219" s="78"/>
      <c r="D219" s="79"/>
      <c r="E219" s="79"/>
      <c r="F219" s="80"/>
      <c r="G219" s="80"/>
      <c r="H219" s="80"/>
      <c r="I219" s="80"/>
      <c r="J219" s="80"/>
      <c r="K219" s="80"/>
      <c r="L219" s="80"/>
      <c r="M219" s="80"/>
      <c r="N219" s="81"/>
      <c r="O219" s="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C220" s="78"/>
      <c r="D220" s="79"/>
      <c r="E220" s="79"/>
      <c r="F220" s="80"/>
      <c r="G220" s="80"/>
      <c r="H220" s="80"/>
      <c r="I220" s="80"/>
      <c r="J220" s="80"/>
      <c r="K220" s="80"/>
      <c r="L220" s="80"/>
      <c r="M220" s="80"/>
      <c r="N220" s="81"/>
      <c r="O220" s="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C221" s="78"/>
      <c r="D221" s="79"/>
      <c r="E221" s="79"/>
      <c r="F221" s="80"/>
      <c r="G221" s="80"/>
      <c r="H221" s="80"/>
      <c r="I221" s="80"/>
      <c r="J221" s="80"/>
      <c r="K221" s="80"/>
      <c r="L221" s="80"/>
      <c r="M221" s="80"/>
      <c r="N221" s="81"/>
      <c r="O221" s="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C222" s="78"/>
      <c r="D222" s="79"/>
      <c r="E222" s="79"/>
      <c r="F222" s="80"/>
      <c r="G222" s="80"/>
      <c r="H222" s="80"/>
      <c r="I222" s="80"/>
      <c r="J222" s="80"/>
      <c r="K222" s="80"/>
      <c r="L222" s="80"/>
      <c r="M222" s="80"/>
      <c r="N222" s="81"/>
      <c r="O222" s="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C223" s="78"/>
      <c r="D223" s="79"/>
      <c r="E223" s="79"/>
      <c r="F223" s="80"/>
      <c r="G223" s="80"/>
      <c r="H223" s="80"/>
      <c r="I223" s="80"/>
      <c r="J223" s="80"/>
      <c r="K223" s="80"/>
      <c r="L223" s="80"/>
      <c r="M223" s="80"/>
      <c r="N223" s="81"/>
      <c r="O223" s="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C224" s="78"/>
      <c r="D224" s="79"/>
      <c r="E224" s="79"/>
      <c r="F224" s="80"/>
      <c r="G224" s="80"/>
      <c r="H224" s="80"/>
      <c r="I224" s="80"/>
      <c r="J224" s="80"/>
      <c r="K224" s="80"/>
      <c r="L224" s="80"/>
      <c r="M224" s="80"/>
      <c r="N224" s="81"/>
      <c r="O224" s="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C225" s="78"/>
      <c r="D225" s="79"/>
      <c r="E225" s="79"/>
      <c r="F225" s="80"/>
      <c r="G225" s="80"/>
      <c r="H225" s="80"/>
      <c r="I225" s="80"/>
      <c r="J225" s="80"/>
      <c r="K225" s="80"/>
      <c r="L225" s="80"/>
      <c r="M225" s="80"/>
      <c r="N225" s="81"/>
      <c r="O225" s="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C226" s="78"/>
      <c r="D226" s="79"/>
      <c r="E226" s="79"/>
      <c r="F226" s="80"/>
      <c r="G226" s="80"/>
      <c r="H226" s="80"/>
      <c r="I226" s="80"/>
      <c r="J226" s="80"/>
      <c r="K226" s="80"/>
      <c r="L226" s="80"/>
      <c r="M226" s="80"/>
      <c r="N226" s="81"/>
      <c r="O226" s="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C227" s="78"/>
      <c r="D227" s="79"/>
      <c r="E227" s="79"/>
      <c r="F227" s="80"/>
      <c r="G227" s="80"/>
      <c r="H227" s="80"/>
      <c r="I227" s="80"/>
      <c r="J227" s="80"/>
      <c r="K227" s="80"/>
      <c r="L227" s="80"/>
      <c r="M227" s="80"/>
      <c r="N227" s="81"/>
      <c r="O227" s="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C228" s="78"/>
      <c r="D228" s="79"/>
      <c r="E228" s="79"/>
      <c r="F228" s="80"/>
      <c r="G228" s="80"/>
      <c r="H228" s="80"/>
      <c r="I228" s="80"/>
      <c r="J228" s="80"/>
      <c r="K228" s="80"/>
      <c r="L228" s="80"/>
      <c r="M228" s="80"/>
      <c r="N228" s="81"/>
      <c r="O228" s="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C229" s="78"/>
      <c r="D229" s="79"/>
      <c r="E229" s="79"/>
      <c r="F229" s="80"/>
      <c r="G229" s="80"/>
      <c r="H229" s="80"/>
      <c r="I229" s="80"/>
      <c r="J229" s="80"/>
      <c r="K229" s="80"/>
      <c r="L229" s="80"/>
      <c r="M229" s="80"/>
      <c r="N229" s="81"/>
      <c r="O229" s="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C230" s="78"/>
      <c r="D230" s="79"/>
      <c r="E230" s="79"/>
      <c r="F230" s="80"/>
      <c r="G230" s="80"/>
      <c r="H230" s="80"/>
      <c r="I230" s="80"/>
      <c r="J230" s="80"/>
      <c r="K230" s="80"/>
      <c r="L230" s="80"/>
      <c r="M230" s="80"/>
      <c r="N230" s="81"/>
      <c r="O230" s="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C231" s="78"/>
      <c r="D231" s="79"/>
      <c r="E231" s="79"/>
      <c r="F231" s="80"/>
      <c r="G231" s="80"/>
      <c r="H231" s="80"/>
      <c r="I231" s="80"/>
      <c r="J231" s="80"/>
      <c r="K231" s="80"/>
      <c r="L231" s="80"/>
      <c r="M231" s="80"/>
      <c r="N231" s="81"/>
      <c r="O231" s="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C232" s="78"/>
      <c r="D232" s="79"/>
      <c r="E232" s="79"/>
      <c r="F232" s="80"/>
      <c r="G232" s="80"/>
      <c r="H232" s="80"/>
      <c r="I232" s="80"/>
      <c r="J232" s="80"/>
      <c r="K232" s="80"/>
      <c r="L232" s="80"/>
      <c r="M232" s="80"/>
      <c r="N232" s="81"/>
      <c r="O232" s="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C233" s="78"/>
      <c r="D233" s="79"/>
      <c r="E233" s="79"/>
      <c r="F233" s="80"/>
      <c r="G233" s="80"/>
      <c r="H233" s="80"/>
      <c r="I233" s="80"/>
      <c r="J233" s="80"/>
      <c r="K233" s="80"/>
      <c r="L233" s="80"/>
      <c r="M233" s="80"/>
      <c r="N233" s="81"/>
      <c r="O233" s="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C234" s="78"/>
      <c r="D234" s="79"/>
      <c r="E234" s="79"/>
      <c r="F234" s="80"/>
      <c r="G234" s="80"/>
      <c r="H234" s="80"/>
      <c r="I234" s="80"/>
      <c r="J234" s="80"/>
      <c r="K234" s="80"/>
      <c r="L234" s="80"/>
      <c r="M234" s="80"/>
      <c r="N234" s="81"/>
      <c r="O234" s="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C235" s="78"/>
      <c r="D235" s="79"/>
      <c r="E235" s="79"/>
      <c r="F235" s="80"/>
      <c r="G235" s="80"/>
      <c r="H235" s="80"/>
      <c r="I235" s="80"/>
      <c r="J235" s="80"/>
      <c r="K235" s="80"/>
      <c r="L235" s="80"/>
      <c r="M235" s="80"/>
      <c r="N235" s="81"/>
      <c r="O235" s="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C236" s="78"/>
      <c r="D236" s="79"/>
      <c r="E236" s="79"/>
      <c r="F236" s="80"/>
      <c r="G236" s="80"/>
      <c r="H236" s="80"/>
      <c r="I236" s="80"/>
      <c r="J236" s="80"/>
      <c r="K236" s="80"/>
      <c r="L236" s="80"/>
      <c r="M236" s="80"/>
      <c r="N236" s="81"/>
      <c r="O236" s="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C237" s="78"/>
      <c r="D237" s="79"/>
      <c r="E237" s="79"/>
      <c r="F237" s="80"/>
      <c r="G237" s="80"/>
      <c r="H237" s="80"/>
      <c r="I237" s="80"/>
      <c r="J237" s="80"/>
      <c r="K237" s="80"/>
      <c r="L237" s="80"/>
      <c r="M237" s="80"/>
      <c r="N237" s="81"/>
      <c r="O237" s="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3.5" thickBot="1" x14ac:dyDescent="0.25">
      <c r="A238" s="2"/>
      <c r="C238" s="103"/>
      <c r="D238" s="83"/>
      <c r="E238" s="83"/>
      <c r="F238" s="83"/>
      <c r="G238" s="83"/>
      <c r="H238" s="83"/>
      <c r="I238" s="130"/>
      <c r="J238" s="131"/>
      <c r="K238" s="132"/>
      <c r="L238" s="132"/>
      <c r="M238" s="132"/>
      <c r="N238" s="84"/>
      <c r="O238" s="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2"/>
      <c r="C239" s="38"/>
      <c r="D239" s="21"/>
      <c r="E239" s="21"/>
      <c r="F239" s="21"/>
      <c r="G239" s="21"/>
      <c r="H239" s="21"/>
      <c r="I239" s="127"/>
      <c r="J239" s="128"/>
      <c r="K239" s="129"/>
      <c r="L239" s="129"/>
      <c r="M239" s="129"/>
      <c r="N239" s="21"/>
      <c r="O239" s="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3.5" thickBot="1" x14ac:dyDescent="0.25">
      <c r="A240" s="2"/>
      <c r="C240" s="38"/>
      <c r="D240" s="21"/>
      <c r="E240" s="21"/>
      <c r="F240" s="21"/>
      <c r="G240" s="21"/>
      <c r="H240" s="21"/>
      <c r="I240" s="127"/>
      <c r="J240" s="128"/>
      <c r="K240" s="129"/>
      <c r="L240" s="129"/>
      <c r="M240" s="129"/>
      <c r="N240" s="21"/>
      <c r="O240" s="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C241" s="74"/>
      <c r="D241" s="75"/>
      <c r="E241" s="75"/>
      <c r="F241" s="76"/>
      <c r="G241" s="76"/>
      <c r="H241" s="76"/>
      <c r="I241" s="76"/>
      <c r="J241" s="76"/>
      <c r="K241" s="76"/>
      <c r="L241" s="76"/>
      <c r="M241" s="76"/>
      <c r="N241" s="77"/>
      <c r="O241" s="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C242" s="78"/>
      <c r="D242" s="79"/>
      <c r="E242" s="123" t="str">
        <f>D76</f>
        <v>Foundation Name | Scenario 2</v>
      </c>
      <c r="F242" s="80"/>
      <c r="G242" s="80"/>
      <c r="H242" s="80"/>
      <c r="I242" s="80"/>
      <c r="J242" s="80"/>
      <c r="K242" s="80"/>
      <c r="L242" s="80"/>
      <c r="M242" s="80"/>
      <c r="N242" s="81"/>
      <c r="O242" s="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C243" s="78"/>
      <c r="D243" s="79"/>
      <c r="E243" s="79"/>
      <c r="F243" s="80"/>
      <c r="G243" s="80"/>
      <c r="H243" s="80"/>
      <c r="I243" s="80"/>
      <c r="J243" s="80"/>
      <c r="K243" s="80"/>
      <c r="L243" s="80"/>
      <c r="M243" s="80"/>
      <c r="N243" s="81"/>
      <c r="O243" s="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C244" s="78"/>
      <c r="D244" s="79"/>
      <c r="E244" s="79"/>
      <c r="F244" s="80"/>
      <c r="G244" s="80"/>
      <c r="H244" s="80"/>
      <c r="I244" s="80"/>
      <c r="J244" s="80"/>
      <c r="K244" s="80"/>
      <c r="L244" s="80"/>
      <c r="M244" s="80"/>
      <c r="N244" s="81"/>
      <c r="O244" s="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C245" s="78"/>
      <c r="D245" s="79"/>
      <c r="E245" s="79"/>
      <c r="F245" s="80"/>
      <c r="G245" s="80"/>
      <c r="H245" s="80"/>
      <c r="I245" s="80"/>
      <c r="J245" s="80"/>
      <c r="K245" s="80"/>
      <c r="L245" s="80"/>
      <c r="M245" s="80"/>
      <c r="N245" s="81"/>
      <c r="O245" s="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C246" s="78"/>
      <c r="D246" s="79"/>
      <c r="E246" s="79"/>
      <c r="F246" s="80"/>
      <c r="G246" s="80"/>
      <c r="H246" s="80"/>
      <c r="I246" s="80"/>
      <c r="J246" s="80"/>
      <c r="K246" s="80"/>
      <c r="L246" s="80"/>
      <c r="M246" s="80"/>
      <c r="N246" s="81"/>
      <c r="O246" s="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C247" s="78"/>
      <c r="D247" s="79"/>
      <c r="E247" s="79"/>
      <c r="F247" s="80"/>
      <c r="G247" s="80"/>
      <c r="H247" s="80"/>
      <c r="I247" s="80"/>
      <c r="J247" s="80"/>
      <c r="K247" s="80"/>
      <c r="L247" s="80"/>
      <c r="M247" s="80"/>
      <c r="N247" s="81"/>
      <c r="O247" s="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C248" s="78"/>
      <c r="D248" s="79"/>
      <c r="E248" s="79"/>
      <c r="F248" s="80"/>
      <c r="G248" s="80"/>
      <c r="H248" s="80"/>
      <c r="I248" s="80"/>
      <c r="J248" s="80"/>
      <c r="K248" s="80"/>
      <c r="L248" s="80"/>
      <c r="M248" s="80"/>
      <c r="N248" s="81"/>
      <c r="O248" s="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C249" s="78"/>
      <c r="D249" s="79"/>
      <c r="E249" s="79"/>
      <c r="F249" s="80"/>
      <c r="G249" s="80"/>
      <c r="H249" s="80"/>
      <c r="I249" s="80"/>
      <c r="J249" s="80"/>
      <c r="K249" s="80"/>
      <c r="L249" s="80"/>
      <c r="M249" s="80"/>
      <c r="N249" s="81"/>
      <c r="O249" s="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C250" s="78"/>
      <c r="D250" s="79"/>
      <c r="E250" s="79"/>
      <c r="F250" s="80"/>
      <c r="G250" s="80"/>
      <c r="H250" s="80"/>
      <c r="I250" s="80"/>
      <c r="J250" s="80"/>
      <c r="K250" s="80"/>
      <c r="L250" s="80"/>
      <c r="M250" s="80"/>
      <c r="N250" s="81"/>
      <c r="O250" s="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C251" s="78"/>
      <c r="D251" s="79"/>
      <c r="E251" s="79"/>
      <c r="F251" s="80"/>
      <c r="G251" s="80"/>
      <c r="H251" s="80"/>
      <c r="I251" s="80"/>
      <c r="J251" s="80"/>
      <c r="K251" s="80"/>
      <c r="L251" s="80"/>
      <c r="M251" s="80"/>
      <c r="N251" s="81"/>
      <c r="O251" s="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C252" s="78"/>
      <c r="D252" s="79"/>
      <c r="E252" s="79"/>
      <c r="F252" s="80"/>
      <c r="G252" s="80"/>
      <c r="H252" s="80"/>
      <c r="I252" s="80"/>
      <c r="J252" s="80"/>
      <c r="K252" s="80"/>
      <c r="L252" s="80"/>
      <c r="M252" s="80"/>
      <c r="N252" s="81"/>
      <c r="O252" s="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C253" s="78"/>
      <c r="D253" s="79"/>
      <c r="E253" s="79"/>
      <c r="F253" s="80"/>
      <c r="G253" s="80"/>
      <c r="H253" s="80"/>
      <c r="I253" s="80"/>
      <c r="J253" s="80"/>
      <c r="K253" s="80"/>
      <c r="L253" s="80"/>
      <c r="M253" s="80"/>
      <c r="N253" s="81"/>
      <c r="O253" s="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C254" s="78"/>
      <c r="D254" s="79"/>
      <c r="E254" s="79"/>
      <c r="F254" s="80"/>
      <c r="G254" s="80"/>
      <c r="H254" s="80"/>
      <c r="I254" s="80"/>
      <c r="J254" s="80"/>
      <c r="K254" s="80"/>
      <c r="L254" s="80"/>
      <c r="M254" s="80"/>
      <c r="N254" s="81"/>
      <c r="O254" s="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C255" s="78"/>
      <c r="D255" s="79"/>
      <c r="E255" s="79"/>
      <c r="F255" s="80"/>
      <c r="G255" s="80"/>
      <c r="H255" s="80"/>
      <c r="I255" s="80"/>
      <c r="J255" s="80"/>
      <c r="K255" s="80"/>
      <c r="L255" s="80"/>
      <c r="M255" s="80"/>
      <c r="N255" s="81"/>
      <c r="O255" s="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C256" s="78"/>
      <c r="D256" s="79"/>
      <c r="E256" s="79"/>
      <c r="F256" s="80"/>
      <c r="G256" s="80"/>
      <c r="H256" s="80"/>
      <c r="I256" s="80"/>
      <c r="J256" s="80"/>
      <c r="K256" s="80"/>
      <c r="L256" s="80"/>
      <c r="M256" s="80"/>
      <c r="N256" s="81"/>
      <c r="O256" s="4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C257" s="78"/>
      <c r="D257" s="79"/>
      <c r="E257" s="79"/>
      <c r="F257" s="80"/>
      <c r="G257" s="80"/>
      <c r="H257" s="80"/>
      <c r="I257" s="80"/>
      <c r="J257" s="80"/>
      <c r="K257" s="80"/>
      <c r="L257" s="80"/>
      <c r="M257" s="80"/>
      <c r="N257" s="81"/>
      <c r="O257" s="4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C258" s="78"/>
      <c r="D258" s="79"/>
      <c r="E258" s="79"/>
      <c r="F258" s="80"/>
      <c r="G258" s="80"/>
      <c r="H258" s="80"/>
      <c r="I258" s="80"/>
      <c r="J258" s="80"/>
      <c r="K258" s="80"/>
      <c r="L258" s="80"/>
      <c r="M258" s="80"/>
      <c r="N258" s="81"/>
      <c r="O258" s="4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C259" s="78"/>
      <c r="D259" s="79"/>
      <c r="E259" s="79"/>
      <c r="F259" s="80"/>
      <c r="G259" s="80"/>
      <c r="H259" s="80"/>
      <c r="I259" s="80"/>
      <c r="J259" s="80"/>
      <c r="K259" s="80"/>
      <c r="L259" s="80"/>
      <c r="M259" s="80"/>
      <c r="N259" s="81"/>
      <c r="O259" s="4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C260" s="78"/>
      <c r="D260" s="79"/>
      <c r="E260" s="79"/>
      <c r="F260" s="80"/>
      <c r="G260" s="80"/>
      <c r="H260" s="80"/>
      <c r="I260" s="80"/>
      <c r="J260" s="80"/>
      <c r="K260" s="80"/>
      <c r="L260" s="80"/>
      <c r="M260" s="80"/>
      <c r="N260" s="81"/>
      <c r="O260" s="4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C261" s="78"/>
      <c r="D261" s="79"/>
      <c r="E261" s="79"/>
      <c r="F261" s="80"/>
      <c r="G261" s="80"/>
      <c r="H261" s="80"/>
      <c r="I261" s="80"/>
      <c r="J261" s="80"/>
      <c r="K261" s="80"/>
      <c r="L261" s="80"/>
      <c r="M261" s="80"/>
      <c r="N261" s="81"/>
      <c r="O261" s="4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C262" s="78"/>
      <c r="D262" s="79"/>
      <c r="E262" s="79"/>
      <c r="F262" s="80"/>
      <c r="G262" s="80"/>
      <c r="H262" s="80"/>
      <c r="I262" s="80"/>
      <c r="J262" s="80"/>
      <c r="K262" s="80"/>
      <c r="L262" s="80"/>
      <c r="M262" s="80"/>
      <c r="N262" s="81"/>
      <c r="O262" s="4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C263" s="78"/>
      <c r="D263" s="79"/>
      <c r="E263" s="79"/>
      <c r="F263" s="80"/>
      <c r="G263" s="80"/>
      <c r="H263" s="80"/>
      <c r="I263" s="80"/>
      <c r="J263" s="80"/>
      <c r="K263" s="80"/>
      <c r="L263" s="80"/>
      <c r="M263" s="80"/>
      <c r="N263" s="81"/>
      <c r="O263" s="4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C264" s="78"/>
      <c r="D264" s="79"/>
      <c r="E264" s="79"/>
      <c r="F264" s="80"/>
      <c r="G264" s="80"/>
      <c r="H264" s="80"/>
      <c r="I264" s="80"/>
      <c r="J264" s="80"/>
      <c r="K264" s="80"/>
      <c r="L264" s="80"/>
      <c r="M264" s="80"/>
      <c r="N264" s="81"/>
      <c r="O264" s="4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C265" s="78"/>
      <c r="D265" s="79"/>
      <c r="E265" s="79"/>
      <c r="F265" s="80"/>
      <c r="G265" s="80"/>
      <c r="H265" s="80"/>
      <c r="I265" s="80"/>
      <c r="J265" s="80"/>
      <c r="K265" s="80"/>
      <c r="L265" s="80"/>
      <c r="M265" s="80"/>
      <c r="N265" s="81"/>
      <c r="O265" s="4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C266" s="78"/>
      <c r="D266" s="79"/>
      <c r="E266" s="79"/>
      <c r="F266" s="80"/>
      <c r="G266" s="80"/>
      <c r="H266" s="80"/>
      <c r="I266" s="80"/>
      <c r="J266" s="80"/>
      <c r="K266" s="80"/>
      <c r="L266" s="80"/>
      <c r="M266" s="80"/>
      <c r="N266" s="81"/>
      <c r="O266" s="4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C267" s="78"/>
      <c r="D267" s="79"/>
      <c r="E267" s="79"/>
      <c r="F267" s="80"/>
      <c r="G267" s="80"/>
      <c r="H267" s="80"/>
      <c r="I267" s="80"/>
      <c r="J267" s="80"/>
      <c r="K267" s="80"/>
      <c r="L267" s="80"/>
      <c r="M267" s="80"/>
      <c r="N267" s="81"/>
      <c r="O267" s="4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C268" s="78"/>
      <c r="D268" s="79"/>
      <c r="E268" s="79"/>
      <c r="F268" s="80"/>
      <c r="G268" s="80"/>
      <c r="H268" s="80"/>
      <c r="I268" s="80"/>
      <c r="J268" s="80"/>
      <c r="K268" s="80"/>
      <c r="L268" s="80"/>
      <c r="M268" s="80"/>
      <c r="N268" s="81"/>
      <c r="O268" s="4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C269" s="78"/>
      <c r="D269" s="79"/>
      <c r="E269" s="79"/>
      <c r="F269" s="80"/>
      <c r="G269" s="80"/>
      <c r="H269" s="80"/>
      <c r="I269" s="80"/>
      <c r="J269" s="80"/>
      <c r="K269" s="80"/>
      <c r="L269" s="80"/>
      <c r="M269" s="80"/>
      <c r="N269" s="81"/>
      <c r="O269" s="4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C270" s="78"/>
      <c r="D270" s="79"/>
      <c r="E270" s="79"/>
      <c r="F270" s="80"/>
      <c r="G270" s="80"/>
      <c r="H270" s="80"/>
      <c r="I270" s="80"/>
      <c r="J270" s="80"/>
      <c r="K270" s="80"/>
      <c r="L270" s="80"/>
      <c r="M270" s="80"/>
      <c r="N270" s="81"/>
      <c r="O270" s="4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C271" s="78"/>
      <c r="D271" s="79"/>
      <c r="E271" s="79"/>
      <c r="F271" s="80"/>
      <c r="G271" s="80"/>
      <c r="H271" s="80"/>
      <c r="I271" s="80"/>
      <c r="J271" s="80"/>
      <c r="K271" s="80"/>
      <c r="L271" s="80"/>
      <c r="M271" s="80"/>
      <c r="N271" s="81"/>
      <c r="O271" s="4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C272" s="78"/>
      <c r="D272" s="79"/>
      <c r="E272" s="79"/>
      <c r="F272" s="80"/>
      <c r="G272" s="80"/>
      <c r="H272" s="80"/>
      <c r="I272" s="80"/>
      <c r="J272" s="80"/>
      <c r="K272" s="80"/>
      <c r="L272" s="80"/>
      <c r="M272" s="80"/>
      <c r="N272" s="81"/>
      <c r="O272" s="4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C273" s="78"/>
      <c r="D273" s="79"/>
      <c r="E273" s="79"/>
      <c r="F273" s="80"/>
      <c r="G273" s="80"/>
      <c r="H273" s="80"/>
      <c r="I273" s="80"/>
      <c r="J273" s="80"/>
      <c r="K273" s="80"/>
      <c r="L273" s="80"/>
      <c r="M273" s="80"/>
      <c r="N273" s="81"/>
      <c r="O273" s="4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C274" s="78"/>
      <c r="D274" s="79"/>
      <c r="E274" s="79"/>
      <c r="F274" s="80"/>
      <c r="G274" s="80"/>
      <c r="H274" s="80"/>
      <c r="I274" s="80"/>
      <c r="J274" s="80"/>
      <c r="K274" s="80"/>
      <c r="L274" s="80"/>
      <c r="M274" s="80"/>
      <c r="N274" s="81"/>
      <c r="O274" s="4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C275" s="78"/>
      <c r="D275" s="79"/>
      <c r="E275" s="79"/>
      <c r="F275" s="80"/>
      <c r="G275" s="80"/>
      <c r="H275" s="80"/>
      <c r="I275" s="80"/>
      <c r="J275" s="80"/>
      <c r="K275" s="80"/>
      <c r="L275" s="80"/>
      <c r="M275" s="80"/>
      <c r="N275" s="81"/>
      <c r="O275" s="4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C276" s="78"/>
      <c r="D276" s="79"/>
      <c r="E276" s="79"/>
      <c r="F276" s="80"/>
      <c r="G276" s="80"/>
      <c r="H276" s="80"/>
      <c r="I276" s="80"/>
      <c r="J276" s="80"/>
      <c r="K276" s="80"/>
      <c r="L276" s="80"/>
      <c r="M276" s="80"/>
      <c r="N276" s="81"/>
      <c r="O276" s="4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C277" s="78"/>
      <c r="D277" s="79"/>
      <c r="E277" s="79"/>
      <c r="F277" s="80"/>
      <c r="G277" s="80"/>
      <c r="H277" s="80"/>
      <c r="I277" s="80"/>
      <c r="J277" s="80"/>
      <c r="K277" s="80"/>
      <c r="L277" s="80"/>
      <c r="M277" s="80"/>
      <c r="N277" s="81"/>
      <c r="O277" s="4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3.5" thickBot="1" x14ac:dyDescent="0.25">
      <c r="A278" s="2"/>
      <c r="C278" s="103"/>
      <c r="D278" s="83"/>
      <c r="E278" s="83"/>
      <c r="F278" s="83"/>
      <c r="G278" s="83"/>
      <c r="H278" s="83"/>
      <c r="I278" s="130"/>
      <c r="J278" s="131"/>
      <c r="K278" s="132"/>
      <c r="L278" s="132"/>
      <c r="M278" s="132"/>
      <c r="N278" s="84"/>
      <c r="O278" s="4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2"/>
      <c r="C279" s="38"/>
      <c r="D279" s="21"/>
      <c r="E279" s="21"/>
      <c r="F279" s="21"/>
      <c r="G279" s="21"/>
      <c r="H279" s="21"/>
      <c r="I279" s="127"/>
      <c r="J279" s="128"/>
      <c r="K279" s="129"/>
      <c r="L279" s="129"/>
      <c r="M279" s="129"/>
      <c r="N279" s="21"/>
      <c r="O279" s="4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3.5" thickBot="1" x14ac:dyDescent="0.25">
      <c r="A280" s="2"/>
      <c r="C280" s="38"/>
      <c r="D280" s="21"/>
      <c r="E280" s="21"/>
      <c r="F280" s="21"/>
      <c r="G280" s="21"/>
      <c r="H280" s="21"/>
      <c r="I280" s="127"/>
      <c r="J280" s="128"/>
      <c r="K280" s="129"/>
      <c r="L280" s="129"/>
      <c r="M280" s="129"/>
      <c r="N280" s="21"/>
      <c r="O280" s="4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C281" s="74"/>
      <c r="D281" s="75"/>
      <c r="E281" s="75"/>
      <c r="F281" s="76"/>
      <c r="G281" s="76"/>
      <c r="H281" s="76"/>
      <c r="I281" s="76"/>
      <c r="J281" s="76"/>
      <c r="K281" s="76"/>
      <c r="L281" s="76"/>
      <c r="M281" s="76"/>
      <c r="N281" s="77"/>
      <c r="O281" s="4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C282" s="78"/>
      <c r="D282" s="79"/>
      <c r="E282" s="123" t="str">
        <f>D138</f>
        <v>Foundation Name | Scenario 3</v>
      </c>
      <c r="F282" s="80"/>
      <c r="G282" s="80"/>
      <c r="H282" s="80"/>
      <c r="I282" s="80"/>
      <c r="J282" s="80"/>
      <c r="K282" s="80"/>
      <c r="L282" s="80"/>
      <c r="M282" s="80"/>
      <c r="N282" s="81"/>
      <c r="O282" s="4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C283" s="78"/>
      <c r="D283" s="79"/>
      <c r="E283" s="79"/>
      <c r="F283" s="80"/>
      <c r="G283" s="80"/>
      <c r="H283" s="80"/>
      <c r="I283" s="80"/>
      <c r="J283" s="80"/>
      <c r="K283" s="80"/>
      <c r="L283" s="80"/>
      <c r="M283" s="80"/>
      <c r="N283" s="81"/>
      <c r="O283" s="4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C284" s="78"/>
      <c r="D284" s="79"/>
      <c r="E284" s="79"/>
      <c r="F284" s="80"/>
      <c r="G284" s="80"/>
      <c r="H284" s="80"/>
      <c r="I284" s="80"/>
      <c r="J284" s="80"/>
      <c r="K284" s="80"/>
      <c r="L284" s="80"/>
      <c r="M284" s="80"/>
      <c r="N284" s="81"/>
      <c r="O284" s="4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C285" s="78"/>
      <c r="D285" s="79"/>
      <c r="E285" s="79"/>
      <c r="F285" s="80"/>
      <c r="G285" s="80"/>
      <c r="H285" s="80"/>
      <c r="I285" s="80"/>
      <c r="J285" s="80"/>
      <c r="K285" s="80"/>
      <c r="L285" s="80"/>
      <c r="M285" s="80"/>
      <c r="N285" s="81"/>
      <c r="O285" s="4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C286" s="78"/>
      <c r="D286" s="79"/>
      <c r="E286" s="79"/>
      <c r="F286" s="80"/>
      <c r="G286" s="80"/>
      <c r="H286" s="80"/>
      <c r="I286" s="80"/>
      <c r="J286" s="80"/>
      <c r="K286" s="80"/>
      <c r="L286" s="80"/>
      <c r="M286" s="80"/>
      <c r="N286" s="81"/>
      <c r="O286" s="4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C287" s="78"/>
      <c r="D287" s="79"/>
      <c r="E287" s="79"/>
      <c r="F287" s="80"/>
      <c r="G287" s="80"/>
      <c r="H287" s="80"/>
      <c r="I287" s="80"/>
      <c r="J287" s="80"/>
      <c r="K287" s="80"/>
      <c r="L287" s="80"/>
      <c r="M287" s="80"/>
      <c r="N287" s="81"/>
      <c r="O287" s="4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C288" s="78"/>
      <c r="D288" s="79"/>
      <c r="E288" s="79"/>
      <c r="F288" s="80"/>
      <c r="G288" s="80"/>
      <c r="H288" s="80"/>
      <c r="I288" s="80"/>
      <c r="J288" s="80"/>
      <c r="K288" s="80"/>
      <c r="L288" s="80"/>
      <c r="M288" s="80"/>
      <c r="N288" s="81"/>
      <c r="O288" s="4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C289" s="78"/>
      <c r="D289" s="79"/>
      <c r="E289" s="79"/>
      <c r="F289" s="80"/>
      <c r="G289" s="80"/>
      <c r="H289" s="80"/>
      <c r="I289" s="80"/>
      <c r="J289" s="80"/>
      <c r="K289" s="80"/>
      <c r="L289" s="80"/>
      <c r="M289" s="80"/>
      <c r="N289" s="81"/>
      <c r="O289" s="4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C290" s="78"/>
      <c r="D290" s="79"/>
      <c r="E290" s="79"/>
      <c r="F290" s="80"/>
      <c r="G290" s="80"/>
      <c r="H290" s="80"/>
      <c r="I290" s="80"/>
      <c r="J290" s="80"/>
      <c r="K290" s="80"/>
      <c r="L290" s="80"/>
      <c r="M290" s="80"/>
      <c r="N290" s="81"/>
      <c r="O290" s="4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C291" s="78"/>
      <c r="D291" s="79"/>
      <c r="E291" s="79"/>
      <c r="F291" s="80"/>
      <c r="G291" s="80"/>
      <c r="H291" s="80"/>
      <c r="I291" s="80"/>
      <c r="J291" s="80"/>
      <c r="K291" s="80"/>
      <c r="L291" s="80"/>
      <c r="M291" s="80"/>
      <c r="N291" s="81"/>
      <c r="O291" s="4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C292" s="78"/>
      <c r="D292" s="79"/>
      <c r="E292" s="79"/>
      <c r="F292" s="80"/>
      <c r="G292" s="80"/>
      <c r="H292" s="80"/>
      <c r="I292" s="80"/>
      <c r="J292" s="80"/>
      <c r="K292" s="80"/>
      <c r="L292" s="80"/>
      <c r="M292" s="80"/>
      <c r="N292" s="81"/>
      <c r="O292" s="4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C293" s="78"/>
      <c r="D293" s="79"/>
      <c r="E293" s="79"/>
      <c r="F293" s="80"/>
      <c r="G293" s="80"/>
      <c r="H293" s="80"/>
      <c r="I293" s="80"/>
      <c r="J293" s="80"/>
      <c r="K293" s="80"/>
      <c r="L293" s="80"/>
      <c r="M293" s="80"/>
      <c r="N293" s="81"/>
      <c r="O293" s="4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C294" s="78"/>
      <c r="D294" s="79"/>
      <c r="E294" s="79"/>
      <c r="F294" s="80"/>
      <c r="G294" s="80"/>
      <c r="H294" s="80"/>
      <c r="I294" s="80"/>
      <c r="J294" s="80"/>
      <c r="K294" s="80"/>
      <c r="L294" s="80"/>
      <c r="M294" s="80"/>
      <c r="N294" s="81"/>
      <c r="O294" s="4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C295" s="78"/>
      <c r="D295" s="79"/>
      <c r="E295" s="79"/>
      <c r="F295" s="80"/>
      <c r="G295" s="80"/>
      <c r="H295" s="80"/>
      <c r="I295" s="80"/>
      <c r="J295" s="80"/>
      <c r="K295" s="80"/>
      <c r="L295" s="80"/>
      <c r="M295" s="80"/>
      <c r="N295" s="81"/>
      <c r="O295" s="4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C296" s="78"/>
      <c r="D296" s="79"/>
      <c r="E296" s="79"/>
      <c r="F296" s="80"/>
      <c r="G296" s="80"/>
      <c r="H296" s="80"/>
      <c r="I296" s="80"/>
      <c r="J296" s="80"/>
      <c r="K296" s="80"/>
      <c r="L296" s="80"/>
      <c r="M296" s="80"/>
      <c r="N296" s="81"/>
      <c r="O296" s="4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C297" s="78"/>
      <c r="D297" s="79"/>
      <c r="E297" s="79"/>
      <c r="F297" s="80"/>
      <c r="G297" s="80"/>
      <c r="H297" s="80"/>
      <c r="I297" s="80"/>
      <c r="J297" s="80"/>
      <c r="K297" s="80"/>
      <c r="L297" s="80"/>
      <c r="M297" s="80"/>
      <c r="N297" s="81"/>
      <c r="O297" s="4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C298" s="78"/>
      <c r="D298" s="79"/>
      <c r="E298" s="79"/>
      <c r="F298" s="80"/>
      <c r="G298" s="80"/>
      <c r="H298" s="80"/>
      <c r="I298" s="80"/>
      <c r="J298" s="80"/>
      <c r="K298" s="80"/>
      <c r="L298" s="80"/>
      <c r="M298" s="80"/>
      <c r="N298" s="81"/>
      <c r="O298" s="4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C299" s="78"/>
      <c r="D299" s="79"/>
      <c r="E299" s="79"/>
      <c r="F299" s="80"/>
      <c r="G299" s="80"/>
      <c r="H299" s="80"/>
      <c r="I299" s="80"/>
      <c r="J299" s="80"/>
      <c r="K299" s="80"/>
      <c r="L299" s="80"/>
      <c r="M299" s="80"/>
      <c r="N299" s="81"/>
      <c r="O299" s="4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C300" s="78"/>
      <c r="D300" s="79"/>
      <c r="E300" s="79"/>
      <c r="F300" s="80"/>
      <c r="G300" s="80"/>
      <c r="H300" s="80"/>
      <c r="I300" s="80"/>
      <c r="J300" s="80"/>
      <c r="K300" s="80"/>
      <c r="L300" s="80"/>
      <c r="M300" s="80"/>
      <c r="N300" s="81"/>
      <c r="O300" s="4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C301" s="78"/>
      <c r="D301" s="79"/>
      <c r="E301" s="79"/>
      <c r="F301" s="80"/>
      <c r="G301" s="80"/>
      <c r="H301" s="80"/>
      <c r="I301" s="80"/>
      <c r="J301" s="80"/>
      <c r="K301" s="80"/>
      <c r="L301" s="80"/>
      <c r="M301" s="80"/>
      <c r="N301" s="81"/>
      <c r="O301" s="4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C302" s="78"/>
      <c r="D302" s="79"/>
      <c r="E302" s="79"/>
      <c r="F302" s="80"/>
      <c r="G302" s="80"/>
      <c r="H302" s="80"/>
      <c r="I302" s="80"/>
      <c r="J302" s="80"/>
      <c r="K302" s="80"/>
      <c r="L302" s="80"/>
      <c r="M302" s="80"/>
      <c r="N302" s="81"/>
      <c r="O302" s="4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C303" s="78"/>
      <c r="D303" s="79"/>
      <c r="E303" s="79"/>
      <c r="F303" s="80"/>
      <c r="G303" s="80"/>
      <c r="H303" s="80"/>
      <c r="I303" s="80"/>
      <c r="J303" s="80"/>
      <c r="K303" s="80"/>
      <c r="L303" s="80"/>
      <c r="M303" s="80"/>
      <c r="N303" s="81"/>
      <c r="O303" s="4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C304" s="78"/>
      <c r="D304" s="79"/>
      <c r="E304" s="79"/>
      <c r="F304" s="80"/>
      <c r="G304" s="80"/>
      <c r="H304" s="80"/>
      <c r="I304" s="80"/>
      <c r="J304" s="80"/>
      <c r="K304" s="80"/>
      <c r="L304" s="80"/>
      <c r="M304" s="80"/>
      <c r="N304" s="81"/>
      <c r="O304" s="4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C305" s="78"/>
      <c r="D305" s="79"/>
      <c r="E305" s="79"/>
      <c r="F305" s="80"/>
      <c r="G305" s="80"/>
      <c r="H305" s="80"/>
      <c r="I305" s="80"/>
      <c r="J305" s="80"/>
      <c r="K305" s="80"/>
      <c r="L305" s="80"/>
      <c r="M305" s="80"/>
      <c r="N305" s="81"/>
      <c r="O305" s="4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C306" s="78"/>
      <c r="D306" s="79"/>
      <c r="E306" s="79"/>
      <c r="F306" s="80"/>
      <c r="G306" s="80"/>
      <c r="H306" s="80"/>
      <c r="I306" s="80"/>
      <c r="J306" s="80"/>
      <c r="K306" s="80"/>
      <c r="L306" s="80"/>
      <c r="M306" s="80"/>
      <c r="N306" s="81"/>
      <c r="O306" s="4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C307" s="78"/>
      <c r="D307" s="79"/>
      <c r="E307" s="79"/>
      <c r="F307" s="80"/>
      <c r="G307" s="80"/>
      <c r="H307" s="80"/>
      <c r="I307" s="80"/>
      <c r="J307" s="80"/>
      <c r="K307" s="80"/>
      <c r="L307" s="80"/>
      <c r="M307" s="80"/>
      <c r="N307" s="81"/>
      <c r="O307" s="4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C308" s="78"/>
      <c r="D308" s="79"/>
      <c r="E308" s="79"/>
      <c r="F308" s="80"/>
      <c r="G308" s="80"/>
      <c r="H308" s="80"/>
      <c r="I308" s="80"/>
      <c r="J308" s="80"/>
      <c r="K308" s="80"/>
      <c r="L308" s="80"/>
      <c r="M308" s="80"/>
      <c r="N308" s="81"/>
      <c r="O308" s="4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C309" s="78"/>
      <c r="D309" s="79"/>
      <c r="E309" s="79"/>
      <c r="F309" s="80"/>
      <c r="G309" s="80"/>
      <c r="H309" s="80"/>
      <c r="I309" s="80"/>
      <c r="J309" s="80"/>
      <c r="K309" s="80"/>
      <c r="L309" s="80"/>
      <c r="M309" s="80"/>
      <c r="N309" s="81"/>
      <c r="O309" s="4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C310" s="78"/>
      <c r="D310" s="79"/>
      <c r="E310" s="79"/>
      <c r="F310" s="80"/>
      <c r="G310" s="80"/>
      <c r="H310" s="80"/>
      <c r="I310" s="80"/>
      <c r="J310" s="80"/>
      <c r="K310" s="80"/>
      <c r="L310" s="80"/>
      <c r="M310" s="80"/>
      <c r="N310" s="81"/>
      <c r="O310" s="4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C311" s="78"/>
      <c r="D311" s="79"/>
      <c r="E311" s="79"/>
      <c r="F311" s="80"/>
      <c r="G311" s="80"/>
      <c r="H311" s="80"/>
      <c r="I311" s="80"/>
      <c r="J311" s="80"/>
      <c r="K311" s="80"/>
      <c r="L311" s="80"/>
      <c r="M311" s="80"/>
      <c r="N311" s="81"/>
      <c r="O311" s="4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C312" s="78"/>
      <c r="D312" s="79"/>
      <c r="E312" s="79"/>
      <c r="F312" s="80"/>
      <c r="G312" s="80"/>
      <c r="H312" s="80"/>
      <c r="I312" s="80"/>
      <c r="J312" s="80"/>
      <c r="K312" s="80"/>
      <c r="L312" s="80"/>
      <c r="M312" s="80"/>
      <c r="N312" s="81"/>
      <c r="O312" s="4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C313" s="78"/>
      <c r="D313" s="79"/>
      <c r="E313" s="79"/>
      <c r="F313" s="80"/>
      <c r="G313" s="80"/>
      <c r="H313" s="80"/>
      <c r="I313" s="80"/>
      <c r="J313" s="80"/>
      <c r="K313" s="80"/>
      <c r="L313" s="80"/>
      <c r="M313" s="80"/>
      <c r="N313" s="81"/>
      <c r="O313" s="4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C314" s="78"/>
      <c r="D314" s="79"/>
      <c r="E314" s="79"/>
      <c r="F314" s="80"/>
      <c r="G314" s="80"/>
      <c r="H314" s="80"/>
      <c r="I314" s="80"/>
      <c r="J314" s="80"/>
      <c r="K314" s="80"/>
      <c r="L314" s="80"/>
      <c r="M314" s="80"/>
      <c r="N314" s="81"/>
      <c r="O314" s="4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C315" s="78"/>
      <c r="D315" s="79"/>
      <c r="E315" s="79"/>
      <c r="F315" s="80"/>
      <c r="G315" s="80"/>
      <c r="H315" s="80"/>
      <c r="I315" s="80"/>
      <c r="J315" s="80"/>
      <c r="K315" s="80"/>
      <c r="L315" s="80"/>
      <c r="M315" s="80"/>
      <c r="N315" s="81"/>
      <c r="O315" s="4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C316" s="78"/>
      <c r="D316" s="79"/>
      <c r="E316" s="79"/>
      <c r="F316" s="80"/>
      <c r="G316" s="80"/>
      <c r="H316" s="80"/>
      <c r="I316" s="80"/>
      <c r="J316" s="80"/>
      <c r="K316" s="80"/>
      <c r="L316" s="80"/>
      <c r="M316" s="80"/>
      <c r="N316" s="81"/>
      <c r="O316" s="4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C317" s="78"/>
      <c r="D317" s="79"/>
      <c r="E317" s="79"/>
      <c r="F317" s="80"/>
      <c r="G317" s="80"/>
      <c r="H317" s="80"/>
      <c r="I317" s="80"/>
      <c r="J317" s="80"/>
      <c r="K317" s="80"/>
      <c r="L317" s="80"/>
      <c r="M317" s="80"/>
      <c r="N317" s="81"/>
      <c r="O317" s="4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3.5" thickBot="1" x14ac:dyDescent="0.25">
      <c r="A318" s="2"/>
      <c r="C318" s="103"/>
      <c r="D318" s="83"/>
      <c r="E318" s="83"/>
      <c r="F318" s="83"/>
      <c r="G318" s="83"/>
      <c r="H318" s="83"/>
      <c r="I318" s="130"/>
      <c r="J318" s="131"/>
      <c r="K318" s="132"/>
      <c r="L318" s="132"/>
      <c r="M318" s="132"/>
      <c r="N318" s="84"/>
      <c r="O318" s="4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3.5" thickBot="1" x14ac:dyDescent="0.25">
      <c r="A319" s="2"/>
      <c r="C319" s="38"/>
      <c r="D319" s="21"/>
      <c r="E319" s="21"/>
      <c r="F319" s="21"/>
      <c r="G319" s="21"/>
      <c r="H319" s="21"/>
      <c r="I319" s="127"/>
      <c r="J319" s="128"/>
      <c r="K319" s="129"/>
      <c r="L319" s="129"/>
      <c r="M319" s="129"/>
      <c r="N319" s="21"/>
      <c r="O319" s="4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8.75" customHeight="1" thickBot="1" x14ac:dyDescent="0.25">
      <c r="A320" s="2"/>
      <c r="C320" s="141"/>
      <c r="D320" s="142" t="str">
        <f>I7</f>
        <v>III. Side-by-Side Scenario DATA</v>
      </c>
      <c r="E320" s="142"/>
      <c r="F320" s="143"/>
      <c r="G320" s="143"/>
      <c r="H320" s="143"/>
      <c r="I320" s="143"/>
      <c r="J320" s="143"/>
      <c r="K320" s="143"/>
      <c r="L320" s="143"/>
      <c r="M320" s="143"/>
      <c r="N320" s="144"/>
      <c r="O320" s="21"/>
      <c r="P320" s="2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thickBot="1" x14ac:dyDescent="0.25">
      <c r="A321" s="2"/>
      <c r="C321" s="21"/>
      <c r="D321" s="139"/>
      <c r="E321" s="139"/>
      <c r="F321" s="140"/>
      <c r="G321" s="140"/>
      <c r="H321" s="140"/>
      <c r="I321" s="140"/>
      <c r="J321" s="140"/>
      <c r="K321" s="140"/>
      <c r="L321" s="140"/>
      <c r="M321" s="140"/>
      <c r="N321" s="140"/>
      <c r="O321" s="21"/>
      <c r="P321" s="2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2"/>
      <c r="C322" s="133"/>
      <c r="D322" s="134"/>
      <c r="E322" s="134"/>
      <c r="F322" s="134"/>
      <c r="G322" s="134"/>
      <c r="H322" s="134"/>
      <c r="I322" s="135"/>
      <c r="J322" s="136"/>
      <c r="K322" s="137"/>
      <c r="L322" s="137"/>
      <c r="M322" s="137"/>
      <c r="N322" s="138"/>
      <c r="O322" s="21"/>
      <c r="P322" s="2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35">
      <c r="A323" s="2"/>
      <c r="C323" s="78"/>
      <c r="D323" s="87"/>
      <c r="E323" s="89" t="str">
        <f>Step1_Historical!H12</f>
        <v>Foundation Name</v>
      </c>
      <c r="F323" s="90"/>
      <c r="G323" s="90"/>
      <c r="H323" s="90"/>
      <c r="I323" s="90"/>
      <c r="J323" s="408" t="str">
        <f>Step2A_Scenario1!N24</f>
        <v>Dec 31, 2014</v>
      </c>
      <c r="K323" s="409"/>
      <c r="L323" s="409"/>
      <c r="M323" s="91"/>
      <c r="N323" s="81"/>
      <c r="O323" s="21"/>
      <c r="P323" s="2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35">
      <c r="A324" s="2"/>
      <c r="C324" s="78"/>
      <c r="D324" s="87"/>
      <c r="E324" s="109" t="s">
        <v>21</v>
      </c>
      <c r="F324" s="88"/>
      <c r="G324" s="88"/>
      <c r="H324" s="6"/>
      <c r="I324" s="6"/>
      <c r="J324" s="410" t="str">
        <f>Step2A_Scenario1!G12</f>
        <v>Scenario 1</v>
      </c>
      <c r="K324" s="411" t="str">
        <f>Step2B_Scenario2!G12</f>
        <v>Scenario 2</v>
      </c>
      <c r="L324" s="411" t="str">
        <f>Step2C_Scenario3!G12</f>
        <v>Scenario 3</v>
      </c>
      <c r="M324" s="93"/>
      <c r="N324" s="81"/>
      <c r="O324" s="21"/>
      <c r="P324" s="2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35">
      <c r="A325" s="2"/>
      <c r="C325" s="78"/>
      <c r="D325" s="87"/>
      <c r="E325" s="109"/>
      <c r="F325" s="88"/>
      <c r="G325" s="88"/>
      <c r="H325" s="6"/>
      <c r="I325" s="6"/>
      <c r="J325" s="410"/>
      <c r="K325" s="411"/>
      <c r="L325" s="411"/>
      <c r="M325" s="93"/>
      <c r="N325" s="81"/>
      <c r="O325" s="21"/>
      <c r="P325" s="2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idden="1" outlineLevel="2" x14ac:dyDescent="0.2">
      <c r="A326" s="2"/>
      <c r="C326" s="78"/>
      <c r="D326" s="87"/>
      <c r="E326" s="227" t="str">
        <f t="shared" ref="E326:E338" si="47">E17</f>
        <v>DAF Category 1</v>
      </c>
      <c r="F326" s="88"/>
      <c r="G326" s="88"/>
      <c r="H326" s="6"/>
      <c r="I326" s="6"/>
      <c r="J326" s="415">
        <f ca="1">Step3_Output!G11</f>
        <v>0</v>
      </c>
      <c r="K326" s="415">
        <f ca="1">Step3_Output!L11</f>
        <v>0</v>
      </c>
      <c r="L326" s="415">
        <f ca="1">Step3_Output!Q11</f>
        <v>0</v>
      </c>
      <c r="M326" s="101"/>
      <c r="N326" s="81"/>
      <c r="O326" s="21"/>
      <c r="P326" s="2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idden="1" outlineLevel="2" x14ac:dyDescent="0.2">
      <c r="A327" s="2"/>
      <c r="C327" s="78"/>
      <c r="D327" s="87"/>
      <c r="E327" s="227" t="str">
        <f t="shared" si="47"/>
        <v>DAF Category 2</v>
      </c>
      <c r="F327" s="88"/>
      <c r="G327" s="88"/>
      <c r="H327" s="6"/>
      <c r="I327" s="6"/>
      <c r="J327" s="415">
        <f ca="1">Step3_Output!G12</f>
        <v>0</v>
      </c>
      <c r="K327" s="415">
        <f ca="1">Step3_Output!L12</f>
        <v>0</v>
      </c>
      <c r="L327" s="415">
        <f ca="1">Step3_Output!Q12</f>
        <v>0</v>
      </c>
      <c r="M327" s="101"/>
      <c r="N327" s="81"/>
      <c r="O327" s="21"/>
      <c r="P327" s="2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idden="1" outlineLevel="2" x14ac:dyDescent="0.2">
      <c r="A328" s="2"/>
      <c r="C328" s="78"/>
      <c r="D328" s="87"/>
      <c r="E328" s="227" t="str">
        <f t="shared" si="47"/>
        <v>DAF Category 3</v>
      </c>
      <c r="F328" s="88"/>
      <c r="G328" s="88"/>
      <c r="H328" s="6"/>
      <c r="I328" s="6"/>
      <c r="J328" s="415">
        <f ca="1">Step3_Output!G13</f>
        <v>0</v>
      </c>
      <c r="K328" s="415">
        <f ca="1">Step3_Output!L13</f>
        <v>0</v>
      </c>
      <c r="L328" s="415">
        <f ca="1">Step3_Output!Q13</f>
        <v>0</v>
      </c>
      <c r="M328" s="101"/>
      <c r="N328" s="81"/>
      <c r="O328" s="21"/>
      <c r="P328" s="2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idden="1" outlineLevel="1" x14ac:dyDescent="0.2">
      <c r="A329" s="2"/>
      <c r="C329" s="78"/>
      <c r="D329" s="87"/>
      <c r="E329" s="99" t="str">
        <f t="shared" si="47"/>
        <v>Total Donor Advised Funds</v>
      </c>
      <c r="F329" s="88"/>
      <c r="G329" s="88"/>
      <c r="H329" s="6"/>
      <c r="I329" s="6"/>
      <c r="J329" s="421">
        <f ca="1">Step3_Output!G14</f>
        <v>0</v>
      </c>
      <c r="K329" s="415">
        <f ca="1">Step3_Output!L14</f>
        <v>0</v>
      </c>
      <c r="L329" s="415">
        <f ca="1">Step3_Output!Q14</f>
        <v>0</v>
      </c>
      <c r="M329" s="101"/>
      <c r="N329" s="81"/>
      <c r="O329" s="21"/>
      <c r="P329" s="2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idden="1" outlineLevel="1" x14ac:dyDescent="0.2">
      <c r="A330" s="2"/>
      <c r="C330" s="78"/>
      <c r="D330" s="87"/>
      <c r="E330" s="99" t="str">
        <f t="shared" si="47"/>
        <v>Scholarship</v>
      </c>
      <c r="F330" s="88"/>
      <c r="G330" s="88"/>
      <c r="H330" s="6"/>
      <c r="I330" s="6"/>
      <c r="J330" s="415">
        <f ca="1">Step3_Output!G15</f>
        <v>0</v>
      </c>
      <c r="K330" s="415">
        <f ca="1">Step3_Output!L15</f>
        <v>0</v>
      </c>
      <c r="L330" s="415">
        <f ca="1">Step3_Output!Q15</f>
        <v>0</v>
      </c>
      <c r="M330" s="101"/>
      <c r="N330" s="81"/>
      <c r="O330" s="21"/>
      <c r="P330" s="2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idden="1" outlineLevel="1" x14ac:dyDescent="0.2">
      <c r="A331" s="2"/>
      <c r="C331" s="78"/>
      <c r="D331" s="87"/>
      <c r="E331" s="99" t="str">
        <f t="shared" si="47"/>
        <v>Unrestricted / FOI / Community Leadership</v>
      </c>
      <c r="F331" s="88"/>
      <c r="G331" s="88"/>
      <c r="H331" s="6"/>
      <c r="I331" s="6"/>
      <c r="J331" s="415">
        <f ca="1">Step3_Output!G16</f>
        <v>0</v>
      </c>
      <c r="K331" s="415">
        <f ca="1">Step3_Output!L16</f>
        <v>0</v>
      </c>
      <c r="L331" s="415">
        <f ca="1">Step3_Output!Q16</f>
        <v>0</v>
      </c>
      <c r="M331" s="101"/>
      <c r="N331" s="81"/>
      <c r="O331" s="21"/>
      <c r="P331" s="2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idden="1" outlineLevel="1" x14ac:dyDescent="0.2">
      <c r="A332" s="2"/>
      <c r="C332" s="78"/>
      <c r="D332" s="87"/>
      <c r="E332" s="99" t="str">
        <f t="shared" si="47"/>
        <v>Designated / Agency</v>
      </c>
      <c r="F332" s="88"/>
      <c r="G332" s="88"/>
      <c r="H332" s="6"/>
      <c r="I332" s="6"/>
      <c r="J332" s="415">
        <f ca="1">Step3_Output!G17</f>
        <v>0</v>
      </c>
      <c r="K332" s="415">
        <f ca="1">Step3_Output!L17</f>
        <v>0</v>
      </c>
      <c r="L332" s="415">
        <f ca="1">Step3_Output!Q17</f>
        <v>0</v>
      </c>
      <c r="M332" s="101"/>
      <c r="N332" s="81"/>
      <c r="O332" s="21"/>
      <c r="P332" s="2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idden="1" outlineLevel="1" x14ac:dyDescent="0.2">
      <c r="A333" s="2"/>
      <c r="C333" s="78"/>
      <c r="D333" s="87"/>
      <c r="E333" s="99" t="str">
        <f t="shared" si="47"/>
        <v>Supporting Organization</v>
      </c>
      <c r="F333" s="88"/>
      <c r="G333" s="88"/>
      <c r="H333" s="6"/>
      <c r="I333" s="6"/>
      <c r="J333" s="415">
        <f ca="1">Step3_Output!G18</f>
        <v>0</v>
      </c>
      <c r="K333" s="415">
        <f ca="1">Step3_Output!L18</f>
        <v>0</v>
      </c>
      <c r="L333" s="415">
        <f ca="1">Step3_Output!Q18</f>
        <v>0</v>
      </c>
      <c r="M333" s="101"/>
      <c r="N333" s="81"/>
      <c r="O333" s="21"/>
      <c r="P333" s="2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idden="1" outlineLevel="1" x14ac:dyDescent="0.2">
      <c r="A334" s="2"/>
      <c r="C334" s="78"/>
      <c r="D334" s="87"/>
      <c r="E334" s="99" t="str">
        <f t="shared" si="47"/>
        <v>Other Fund Type 1</v>
      </c>
      <c r="F334" s="88"/>
      <c r="G334" s="88"/>
      <c r="H334" s="6"/>
      <c r="I334" s="6"/>
      <c r="J334" s="415">
        <f ca="1">Step3_Output!G19</f>
        <v>0</v>
      </c>
      <c r="K334" s="415">
        <f ca="1">Step3_Output!L19</f>
        <v>0</v>
      </c>
      <c r="L334" s="415">
        <f ca="1">Step3_Output!Q19</f>
        <v>0</v>
      </c>
      <c r="M334" s="101"/>
      <c r="N334" s="81"/>
      <c r="O334" s="21"/>
      <c r="P334" s="2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idden="1" outlineLevel="1" x14ac:dyDescent="0.2">
      <c r="A335" s="2"/>
      <c r="C335" s="78"/>
      <c r="D335" s="87"/>
      <c r="E335" s="99" t="str">
        <f t="shared" si="47"/>
        <v>Other Fund Type 2</v>
      </c>
      <c r="F335" s="88"/>
      <c r="G335" s="88"/>
      <c r="H335" s="6"/>
      <c r="I335" s="6"/>
      <c r="J335" s="415">
        <f ca="1">Step3_Output!G20</f>
        <v>0</v>
      </c>
      <c r="K335" s="415">
        <f ca="1">Step3_Output!L20</f>
        <v>0</v>
      </c>
      <c r="L335" s="415">
        <f ca="1">Step3_Output!Q20</f>
        <v>0</v>
      </c>
      <c r="M335" s="101"/>
      <c r="N335" s="81"/>
      <c r="O335" s="21"/>
      <c r="P335" s="2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idden="1" outlineLevel="1" x14ac:dyDescent="0.2">
      <c r="A336" s="2"/>
      <c r="C336" s="78"/>
      <c r="D336" s="87"/>
      <c r="E336" s="99" t="str">
        <f t="shared" si="47"/>
        <v>Other Fund Type 3</v>
      </c>
      <c r="F336" s="88"/>
      <c r="G336" s="88"/>
      <c r="H336" s="6"/>
      <c r="I336" s="6"/>
      <c r="J336" s="415">
        <f ca="1">Step3_Output!G21</f>
        <v>0</v>
      </c>
      <c r="K336" s="415">
        <f ca="1">Step3_Output!L21</f>
        <v>0</v>
      </c>
      <c r="L336" s="415">
        <f ca="1">Step3_Output!Q21</f>
        <v>0</v>
      </c>
      <c r="M336" s="101"/>
      <c r="N336" s="81"/>
      <c r="O336" s="21"/>
      <c r="P336" s="2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idden="1" outlineLevel="1" x14ac:dyDescent="0.2">
      <c r="A337" s="2"/>
      <c r="C337" s="78"/>
      <c r="D337" s="87"/>
      <c r="E337" s="99" t="str">
        <f t="shared" si="47"/>
        <v>Operating / Administrative Endowment</v>
      </c>
      <c r="F337" s="88"/>
      <c r="G337" s="88"/>
      <c r="H337" s="6"/>
      <c r="I337" s="6"/>
      <c r="J337" s="415">
        <f ca="1">Step3_Output!G22</f>
        <v>0</v>
      </c>
      <c r="K337" s="415">
        <f ca="1">Step3_Output!L22</f>
        <v>0</v>
      </c>
      <c r="L337" s="415">
        <f ca="1">Step3_Output!Q22</f>
        <v>0</v>
      </c>
      <c r="M337" s="101"/>
      <c r="N337" s="81"/>
      <c r="O337" s="21"/>
      <c r="P337" s="2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idden="1" outlineLevel="1" x14ac:dyDescent="0.2">
      <c r="A338" s="2"/>
      <c r="C338" s="78"/>
      <c r="D338" s="87"/>
      <c r="E338" s="99" t="str">
        <f t="shared" si="47"/>
        <v>Operating / Administrative Reserve</v>
      </c>
      <c r="F338" s="88"/>
      <c r="G338" s="88"/>
      <c r="H338" s="6"/>
      <c r="I338" s="6"/>
      <c r="J338" s="415">
        <f ca="1">Step3_Output!G23</f>
        <v>0</v>
      </c>
      <c r="K338" s="415">
        <f ca="1">Step3_Output!L23</f>
        <v>0</v>
      </c>
      <c r="L338" s="415">
        <f ca="1">Step3_Output!Q23</f>
        <v>0</v>
      </c>
      <c r="M338" s="101"/>
      <c r="N338" s="81"/>
      <c r="O338" s="21"/>
      <c r="P338" s="2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collapsed="1" x14ac:dyDescent="0.2">
      <c r="A339" s="2"/>
      <c r="C339" s="78"/>
      <c r="D339" s="87"/>
      <c r="E339" s="102" t="s">
        <v>20</v>
      </c>
      <c r="F339" s="88"/>
      <c r="G339" s="88"/>
      <c r="H339" s="6"/>
      <c r="I339" s="6"/>
      <c r="J339" s="422">
        <f ca="1">SUM(J329:J338)</f>
        <v>0</v>
      </c>
      <c r="K339" s="422">
        <f ca="1">SUM(K329:K338)</f>
        <v>0</v>
      </c>
      <c r="L339" s="422">
        <f ca="1">SUM(L329:L338)</f>
        <v>0</v>
      </c>
      <c r="M339" s="101"/>
      <c r="N339" s="81"/>
      <c r="O339" s="21"/>
      <c r="P339" s="2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5.0999999999999996" customHeight="1" x14ac:dyDescent="0.2">
      <c r="A340" s="2"/>
      <c r="C340" s="78"/>
      <c r="D340" s="87"/>
      <c r="E340" s="92"/>
      <c r="F340" s="88"/>
      <c r="G340" s="88"/>
      <c r="H340" s="6"/>
      <c r="I340" s="6"/>
      <c r="J340" s="88"/>
      <c r="K340" s="88"/>
      <c r="L340" s="88"/>
      <c r="M340" s="93"/>
      <c r="N340" s="81"/>
      <c r="O340" s="21"/>
      <c r="P340" s="2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2"/>
      <c r="C341" s="78"/>
      <c r="D341" s="87"/>
      <c r="E341" s="102" t="s">
        <v>22</v>
      </c>
      <c r="F341" s="88"/>
      <c r="G341" s="88"/>
      <c r="H341" s="6"/>
      <c r="I341" s="6"/>
      <c r="J341" s="422">
        <f ca="1">Step3_Output!G26</f>
        <v>0</v>
      </c>
      <c r="K341" s="422">
        <f ca="1">Step3_Output!L26</f>
        <v>0</v>
      </c>
      <c r="L341" s="422">
        <f ca="1">Step3_Output!Q26</f>
        <v>0</v>
      </c>
      <c r="M341" s="93"/>
      <c r="N341" s="81"/>
      <c r="O341" s="21"/>
      <c r="P341" s="2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5.0999999999999996" customHeight="1" x14ac:dyDescent="0.2">
      <c r="A342" s="2"/>
      <c r="C342" s="78"/>
      <c r="D342" s="87"/>
      <c r="E342" s="102"/>
      <c r="F342" s="88"/>
      <c r="G342" s="88"/>
      <c r="H342" s="6"/>
      <c r="I342" s="6"/>
      <c r="J342" s="100"/>
      <c r="K342" s="100"/>
      <c r="L342" s="100"/>
      <c r="M342" s="93"/>
      <c r="N342" s="81"/>
      <c r="O342" s="21"/>
      <c r="P342" s="2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2"/>
      <c r="C343" s="78"/>
      <c r="D343" s="87"/>
      <c r="E343" s="102" t="s">
        <v>23</v>
      </c>
      <c r="F343" s="88"/>
      <c r="G343" s="88"/>
      <c r="H343" s="6"/>
      <c r="I343" s="6"/>
      <c r="J343" s="422">
        <f ca="1">Step3_Output!G28</f>
        <v>0</v>
      </c>
      <c r="K343" s="422">
        <f ca="1">Step3_Output!L28</f>
        <v>0</v>
      </c>
      <c r="L343" s="422">
        <f ca="1">Step3_Output!Q28</f>
        <v>0</v>
      </c>
      <c r="M343" s="93"/>
      <c r="N343" s="81"/>
      <c r="O343" s="21"/>
      <c r="P343" s="2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5.0999999999999996" customHeight="1" x14ac:dyDescent="0.2">
      <c r="A344" s="2"/>
      <c r="C344" s="78"/>
      <c r="D344" s="87"/>
      <c r="E344" s="92"/>
      <c r="F344" s="88"/>
      <c r="G344" s="88"/>
      <c r="H344" s="88"/>
      <c r="I344" s="88"/>
      <c r="J344" s="88"/>
      <c r="K344" s="88"/>
      <c r="L344" s="88"/>
      <c r="M344" s="93"/>
      <c r="N344" s="81"/>
      <c r="O344" s="21"/>
      <c r="P344" s="2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idden="1" outlineLevel="1" x14ac:dyDescent="0.2">
      <c r="A345" s="2"/>
      <c r="C345" s="78"/>
      <c r="D345" s="87"/>
      <c r="E345" s="227" t="str">
        <f>E36</f>
        <v>Administrative Fee Revenue</v>
      </c>
      <c r="F345" s="88"/>
      <c r="G345" s="88"/>
      <c r="H345" s="88"/>
      <c r="I345" s="88"/>
      <c r="J345" s="415">
        <f ca="1">Step3_Output!G32</f>
        <v>0</v>
      </c>
      <c r="K345" s="415">
        <f ca="1">Step3_Output!L32</f>
        <v>0</v>
      </c>
      <c r="L345" s="415">
        <f ca="1">Step3_Output!Q32</f>
        <v>0</v>
      </c>
      <c r="M345" s="93"/>
      <c r="N345" s="81"/>
      <c r="O345" s="21"/>
      <c r="P345" s="2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idden="1" outlineLevel="1" x14ac:dyDescent="0.2">
      <c r="A346" s="2"/>
      <c r="C346" s="78"/>
      <c r="D346" s="87"/>
      <c r="E346" s="227" t="str">
        <f>E37</f>
        <v>Investment Fee Revenue</v>
      </c>
      <c r="F346" s="88"/>
      <c r="G346" s="88"/>
      <c r="H346" s="88"/>
      <c r="I346" s="88"/>
      <c r="J346" s="415">
        <f ca="1">Step3_Output!G33</f>
        <v>0</v>
      </c>
      <c r="K346" s="415">
        <f ca="1">Step3_Output!L33</f>
        <v>0</v>
      </c>
      <c r="L346" s="415">
        <f ca="1">Step3_Output!Q33</f>
        <v>0</v>
      </c>
      <c r="M346" s="93"/>
      <c r="N346" s="81"/>
      <c r="O346" s="21"/>
      <c r="P346" s="2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idden="1" outlineLevel="1" x14ac:dyDescent="0.2">
      <c r="A347" s="2"/>
      <c r="C347" s="78"/>
      <c r="D347" s="87"/>
      <c r="E347" s="227" t="str">
        <f>E38</f>
        <v>Retained Interest from Non-Operating Funds</v>
      </c>
      <c r="F347" s="88"/>
      <c r="G347" s="88"/>
      <c r="H347" s="88"/>
      <c r="I347" s="88"/>
      <c r="J347" s="415">
        <f ca="1">Step3_Output!G34</f>
        <v>0</v>
      </c>
      <c r="K347" s="415">
        <f ca="1">Step3_Output!L34</f>
        <v>0</v>
      </c>
      <c r="L347" s="415">
        <f ca="1">Step3_Output!Q34</f>
        <v>0</v>
      </c>
      <c r="M347" s="93"/>
      <c r="N347" s="81"/>
      <c r="O347" s="21"/>
      <c r="P347" s="2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collapsed="1" x14ac:dyDescent="0.2">
      <c r="A348" s="2"/>
      <c r="C348" s="78"/>
      <c r="D348" s="87"/>
      <c r="E348" s="99" t="s">
        <v>185</v>
      </c>
      <c r="F348" s="88"/>
      <c r="G348" s="88"/>
      <c r="H348" s="88"/>
      <c r="I348" s="88"/>
      <c r="J348" s="415">
        <f ca="1">SUM(J345:J347)</f>
        <v>0</v>
      </c>
      <c r="K348" s="415">
        <f ca="1">SUM(K345:K347)</f>
        <v>0</v>
      </c>
      <c r="L348" s="415">
        <f ca="1">SUM(L345:L347)</f>
        <v>0</v>
      </c>
      <c r="M348" s="93"/>
      <c r="N348" s="81"/>
      <c r="O348" s="21"/>
      <c r="P348" s="2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idden="1" outlineLevel="1" x14ac:dyDescent="0.2">
      <c r="A349" s="2"/>
      <c r="C349" s="78"/>
      <c r="D349" s="87"/>
      <c r="E349" s="227" t="str">
        <f>E40</f>
        <v>Retained Returns from Operating / Admin Endowment</v>
      </c>
      <c r="F349" s="88"/>
      <c r="G349" s="88"/>
      <c r="H349" s="88"/>
      <c r="I349" s="88"/>
      <c r="J349" s="415">
        <f ca="1">Step3_Output!G35</f>
        <v>0</v>
      </c>
      <c r="K349" s="415">
        <f ca="1">Step3_Output!L35</f>
        <v>0</v>
      </c>
      <c r="L349" s="415">
        <f ca="1">Step3_Output!Q35</f>
        <v>0</v>
      </c>
      <c r="M349" s="93"/>
      <c r="N349" s="81"/>
      <c r="O349" s="21"/>
      <c r="P349" s="2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idden="1" outlineLevel="1" x14ac:dyDescent="0.2">
      <c r="A350" s="2"/>
      <c r="C350" s="78"/>
      <c r="D350" s="87"/>
      <c r="E350" s="227" t="str">
        <f>E41</f>
        <v>Principal Distribution from Operating / Admin Endowment</v>
      </c>
      <c r="F350" s="88"/>
      <c r="G350" s="88"/>
      <c r="H350" s="88"/>
      <c r="I350" s="88"/>
      <c r="J350" s="415">
        <f ca="1">Step3_Output!G36</f>
        <v>0</v>
      </c>
      <c r="K350" s="415">
        <f ca="1">Step3_Output!L36</f>
        <v>0</v>
      </c>
      <c r="L350" s="415">
        <f ca="1">Step3_Output!Q36</f>
        <v>0</v>
      </c>
      <c r="M350" s="93"/>
      <c r="N350" s="81"/>
      <c r="O350" s="21"/>
      <c r="P350" s="2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idden="1" outlineLevel="1" x14ac:dyDescent="0.2">
      <c r="A351" s="2"/>
      <c r="C351" s="78"/>
      <c r="D351" s="87"/>
      <c r="E351" s="227" t="str">
        <f>E42</f>
        <v>Retained Returns from Operating / Admin Reserve</v>
      </c>
      <c r="F351" s="88"/>
      <c r="G351" s="88"/>
      <c r="H351" s="88"/>
      <c r="I351" s="88"/>
      <c r="J351" s="415">
        <f ca="1">Step3_Output!G37</f>
        <v>0</v>
      </c>
      <c r="K351" s="415">
        <f ca="1">Step3_Output!L37</f>
        <v>0</v>
      </c>
      <c r="L351" s="415">
        <f ca="1">Step3_Output!Q37</f>
        <v>0</v>
      </c>
      <c r="M351" s="93"/>
      <c r="N351" s="81"/>
      <c r="O351" s="21"/>
      <c r="P351" s="2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collapsed="1" x14ac:dyDescent="0.2">
      <c r="A352" s="2"/>
      <c r="C352" s="78"/>
      <c r="D352" s="87"/>
      <c r="E352" s="99" t="s">
        <v>186</v>
      </c>
      <c r="F352" s="88"/>
      <c r="G352" s="88"/>
      <c r="H352" s="88"/>
      <c r="I352" s="88"/>
      <c r="J352" s="415">
        <f ca="1">SUM(J349:J351)</f>
        <v>0</v>
      </c>
      <c r="K352" s="415">
        <f ca="1">SUM(K349:K351)</f>
        <v>0</v>
      </c>
      <c r="L352" s="415">
        <f ca="1">SUM(L349:L351)</f>
        <v>0</v>
      </c>
      <c r="M352" s="93"/>
      <c r="N352" s="81"/>
      <c r="O352" s="21"/>
      <c r="P352" s="2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idden="1" outlineLevel="1" x14ac:dyDescent="0.2">
      <c r="A353" s="2"/>
      <c r="C353" s="78"/>
      <c r="D353" s="87"/>
      <c r="E353" s="227" t="str">
        <f>E44</f>
        <v>Other Revenue 1</v>
      </c>
      <c r="F353" s="88"/>
      <c r="G353" s="88"/>
      <c r="H353" s="88"/>
      <c r="I353" s="88"/>
      <c r="J353" s="415">
        <f ca="1">Step3_Output!G38</f>
        <v>0</v>
      </c>
      <c r="K353" s="415">
        <f ca="1">Step3_Output!L38</f>
        <v>0</v>
      </c>
      <c r="L353" s="415">
        <f ca="1">Step3_Output!Q38</f>
        <v>0</v>
      </c>
      <c r="M353" s="93"/>
      <c r="N353" s="81"/>
      <c r="O353" s="21"/>
      <c r="P353" s="2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idden="1" outlineLevel="1" x14ac:dyDescent="0.2">
      <c r="A354" s="2"/>
      <c r="C354" s="78"/>
      <c r="D354" s="87"/>
      <c r="E354" s="227" t="str">
        <f>E45</f>
        <v>Other Revenue 2</v>
      </c>
      <c r="F354" s="88"/>
      <c r="G354" s="88"/>
      <c r="H354" s="88"/>
      <c r="I354" s="88"/>
      <c r="J354" s="415">
        <f ca="1">Step3_Output!G39</f>
        <v>0</v>
      </c>
      <c r="K354" s="415">
        <f ca="1">Step3_Output!L39</f>
        <v>0</v>
      </c>
      <c r="L354" s="415">
        <f ca="1">Step3_Output!Q39</f>
        <v>0</v>
      </c>
      <c r="M354" s="93"/>
      <c r="N354" s="81"/>
      <c r="O354" s="21"/>
      <c r="P354" s="2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idden="1" outlineLevel="1" x14ac:dyDescent="0.2">
      <c r="A355" s="2"/>
      <c r="C355" s="78"/>
      <c r="D355" s="87"/>
      <c r="E355" s="227" t="str">
        <f>E46</f>
        <v>Other Revenue 3</v>
      </c>
      <c r="F355" s="88"/>
      <c r="G355" s="88"/>
      <c r="H355" s="88"/>
      <c r="I355" s="88"/>
      <c r="J355" s="415">
        <f ca="1">Step3_Output!G40</f>
        <v>0</v>
      </c>
      <c r="K355" s="415">
        <f ca="1">Step3_Output!L40</f>
        <v>0</v>
      </c>
      <c r="L355" s="415">
        <f ca="1">Step3_Output!Q40</f>
        <v>0</v>
      </c>
      <c r="M355" s="93"/>
      <c r="N355" s="81"/>
      <c r="O355" s="21"/>
      <c r="P355" s="2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idden="1" outlineLevel="1" x14ac:dyDescent="0.2">
      <c r="A356" s="2"/>
      <c r="C356" s="78"/>
      <c r="D356" s="87"/>
      <c r="E356" s="227" t="str">
        <f>E47</f>
        <v>Other Revenue 4</v>
      </c>
      <c r="F356" s="88"/>
      <c r="G356" s="88"/>
      <c r="H356" s="88"/>
      <c r="I356" s="88"/>
      <c r="J356" s="415">
        <f ca="1">Step3_Output!G41</f>
        <v>0</v>
      </c>
      <c r="K356" s="415">
        <f ca="1">Step3_Output!L41</f>
        <v>0</v>
      </c>
      <c r="L356" s="415">
        <f ca="1">Step3_Output!Q41</f>
        <v>0</v>
      </c>
      <c r="M356" s="93"/>
      <c r="N356" s="81"/>
      <c r="O356" s="21"/>
      <c r="P356" s="2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idden="1" outlineLevel="1" x14ac:dyDescent="0.2">
      <c r="A357" s="2"/>
      <c r="C357" s="78"/>
      <c r="D357" s="87"/>
      <c r="E357" s="227" t="str">
        <f>E48</f>
        <v>Other Revenue 5</v>
      </c>
      <c r="F357" s="88"/>
      <c r="G357" s="88"/>
      <c r="H357" s="88"/>
      <c r="I357" s="88"/>
      <c r="J357" s="415">
        <f ca="1">Step3_Output!G42</f>
        <v>0</v>
      </c>
      <c r="K357" s="415">
        <f ca="1">Step3_Output!L42</f>
        <v>0</v>
      </c>
      <c r="L357" s="415">
        <f ca="1">Step3_Output!Q42</f>
        <v>0</v>
      </c>
      <c r="M357" s="93"/>
      <c r="N357" s="81"/>
      <c r="O357" s="21"/>
      <c r="P357" s="2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collapsed="1" x14ac:dyDescent="0.2">
      <c r="A358" s="2"/>
      <c r="C358" s="78"/>
      <c r="D358" s="87"/>
      <c r="E358" s="99" t="s">
        <v>187</v>
      </c>
      <c r="F358" s="88"/>
      <c r="G358" s="88"/>
      <c r="H358" s="88"/>
      <c r="I358" s="88"/>
      <c r="J358" s="415">
        <f ca="1">SUM(J353:J357)</f>
        <v>0</v>
      </c>
      <c r="K358" s="415">
        <f ca="1">SUM(K353:K357)</f>
        <v>0</v>
      </c>
      <c r="L358" s="415">
        <f ca="1">SUM(L353:L357)</f>
        <v>0</v>
      </c>
      <c r="M358" s="93"/>
      <c r="N358" s="81"/>
      <c r="O358" s="21"/>
      <c r="P358" s="2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2"/>
      <c r="C359" s="78"/>
      <c r="D359" s="87"/>
      <c r="E359" s="102" t="s">
        <v>25</v>
      </c>
      <c r="F359" s="88"/>
      <c r="G359" s="88"/>
      <c r="H359" s="88"/>
      <c r="I359" s="88"/>
      <c r="J359" s="422">
        <f ca="1">J358+J352+J348</f>
        <v>0</v>
      </c>
      <c r="K359" s="422">
        <f ca="1">K358+K352+K348</f>
        <v>0</v>
      </c>
      <c r="L359" s="422">
        <f ca="1">L358+L352+L348</f>
        <v>0</v>
      </c>
      <c r="M359" s="93"/>
      <c r="N359" s="81"/>
      <c r="O359" s="21"/>
      <c r="P359" s="2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5.0999999999999996" customHeight="1" x14ac:dyDescent="0.2">
      <c r="A360" s="2"/>
      <c r="C360" s="78"/>
      <c r="D360" s="87"/>
      <c r="E360" s="92"/>
      <c r="F360" s="88"/>
      <c r="G360" s="88"/>
      <c r="H360" s="88"/>
      <c r="I360" s="88"/>
      <c r="J360" s="88"/>
      <c r="K360" s="88"/>
      <c r="L360" s="88"/>
      <c r="M360" s="93"/>
      <c r="N360" s="81"/>
      <c r="O360" s="21"/>
      <c r="P360" s="2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idden="1" outlineLevel="1" x14ac:dyDescent="0.2">
      <c r="A361" s="2"/>
      <c r="C361" s="78"/>
      <c r="D361" s="87"/>
      <c r="E361" s="227" t="str">
        <f>E176</f>
        <v>Personnel Expense 1</v>
      </c>
      <c r="F361" s="88"/>
      <c r="G361" s="88"/>
      <c r="H361" s="88"/>
      <c r="I361" s="88"/>
      <c r="J361" s="415">
        <f ca="1">Step3_Output!G47</f>
        <v>0</v>
      </c>
      <c r="K361" s="415">
        <f ca="1">Step3_Output!L47</f>
        <v>0</v>
      </c>
      <c r="L361" s="415">
        <f ca="1">Step3_Output!Q47</f>
        <v>0</v>
      </c>
      <c r="M361" s="93"/>
      <c r="N361" s="81"/>
      <c r="O361" s="21"/>
      <c r="P361" s="2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idden="1" outlineLevel="1" x14ac:dyDescent="0.2">
      <c r="A362" s="2"/>
      <c r="C362" s="78"/>
      <c r="D362" s="87"/>
      <c r="E362" s="227" t="str">
        <f>E177</f>
        <v>Personnel Expense 2</v>
      </c>
      <c r="F362" s="88"/>
      <c r="G362" s="88"/>
      <c r="H362" s="88"/>
      <c r="I362" s="88"/>
      <c r="J362" s="415">
        <f ca="1">Step3_Output!G48</f>
        <v>0</v>
      </c>
      <c r="K362" s="415">
        <f ca="1">Step3_Output!L48</f>
        <v>0</v>
      </c>
      <c r="L362" s="415">
        <f ca="1">Step3_Output!Q48</f>
        <v>0</v>
      </c>
      <c r="M362" s="93"/>
      <c r="N362" s="81"/>
      <c r="O362" s="21"/>
      <c r="P362" s="2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idden="1" outlineLevel="1" x14ac:dyDescent="0.2">
      <c r="A363" s="2"/>
      <c r="C363" s="78"/>
      <c r="D363" s="87"/>
      <c r="E363" s="227" t="str">
        <f>E178</f>
        <v>Personnel Expense 3</v>
      </c>
      <c r="F363" s="88"/>
      <c r="G363" s="88"/>
      <c r="H363" s="88"/>
      <c r="I363" s="88"/>
      <c r="J363" s="415">
        <f ca="1">Step3_Output!G49</f>
        <v>0</v>
      </c>
      <c r="K363" s="415">
        <f ca="1">Step3_Output!L49</f>
        <v>0</v>
      </c>
      <c r="L363" s="415">
        <f ca="1">Step3_Output!Q49</f>
        <v>0</v>
      </c>
      <c r="M363" s="93"/>
      <c r="N363" s="81"/>
      <c r="O363" s="21"/>
      <c r="P363" s="2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collapsed="1" x14ac:dyDescent="0.2">
      <c r="A364" s="2"/>
      <c r="C364" s="78"/>
      <c r="D364" s="87"/>
      <c r="E364" s="99" t="str">
        <f>E55</f>
        <v>Total Personnel</v>
      </c>
      <c r="F364" s="88"/>
      <c r="G364" s="88"/>
      <c r="H364" s="88"/>
      <c r="I364" s="88"/>
      <c r="J364" s="415">
        <f ca="1">SUM(J361:J363)</f>
        <v>0</v>
      </c>
      <c r="K364" s="415">
        <f ca="1">SUM(K361:K363)</f>
        <v>0</v>
      </c>
      <c r="L364" s="415">
        <f ca="1">SUM(L361:L363)</f>
        <v>0</v>
      </c>
      <c r="M364" s="93"/>
      <c r="N364" s="81"/>
      <c r="O364" s="21"/>
      <c r="P364" s="2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idden="1" outlineLevel="1" x14ac:dyDescent="0.2">
      <c r="A365" s="2"/>
      <c r="C365" s="78"/>
      <c r="D365" s="87"/>
      <c r="E365" s="227" t="str">
        <f>E56</f>
        <v>Non-Personnel Expense 1</v>
      </c>
      <c r="F365" s="88"/>
      <c r="G365" s="88"/>
      <c r="H365" s="88"/>
      <c r="I365" s="88"/>
      <c r="J365" s="415">
        <f ca="1">Step3_Output!G50</f>
        <v>0</v>
      </c>
      <c r="K365" s="415">
        <f ca="1">Step3_Output!L50</f>
        <v>0</v>
      </c>
      <c r="L365" s="415">
        <f ca="1">Step3_Output!Q50</f>
        <v>0</v>
      </c>
      <c r="M365" s="93"/>
      <c r="N365" s="81"/>
      <c r="O365" s="21"/>
      <c r="P365" s="2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idden="1" outlineLevel="1" x14ac:dyDescent="0.2">
      <c r="A366" s="2"/>
      <c r="C366" s="78"/>
      <c r="D366" s="87"/>
      <c r="E366" s="227" t="str">
        <f t="shared" ref="E366:E371" si="48">E57</f>
        <v>Non-Personnel Expense 2</v>
      </c>
      <c r="F366" s="88"/>
      <c r="G366" s="88"/>
      <c r="H366" s="88"/>
      <c r="I366" s="88"/>
      <c r="J366" s="415">
        <f ca="1">Step3_Output!G51</f>
        <v>0</v>
      </c>
      <c r="K366" s="415">
        <f ca="1">Step3_Output!L51</f>
        <v>0</v>
      </c>
      <c r="L366" s="415">
        <f ca="1">Step3_Output!Q51</f>
        <v>0</v>
      </c>
      <c r="M366" s="93"/>
      <c r="N366" s="81"/>
      <c r="O366" s="21"/>
      <c r="P366" s="2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idden="1" outlineLevel="1" x14ac:dyDescent="0.2">
      <c r="A367" s="2"/>
      <c r="C367" s="78"/>
      <c r="D367" s="87"/>
      <c r="E367" s="227" t="str">
        <f t="shared" si="48"/>
        <v>Non-Personnel Expense 3</v>
      </c>
      <c r="F367" s="88"/>
      <c r="G367" s="88"/>
      <c r="H367" s="88"/>
      <c r="I367" s="88"/>
      <c r="J367" s="415">
        <f ca="1">Step3_Output!G52</f>
        <v>0</v>
      </c>
      <c r="K367" s="415">
        <f ca="1">Step3_Output!L52</f>
        <v>0</v>
      </c>
      <c r="L367" s="415">
        <f ca="1">Step3_Output!Q52</f>
        <v>0</v>
      </c>
      <c r="M367" s="93"/>
      <c r="N367" s="81"/>
      <c r="O367" s="21"/>
      <c r="P367" s="2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idden="1" outlineLevel="1" x14ac:dyDescent="0.2">
      <c r="A368" s="2"/>
      <c r="C368" s="78"/>
      <c r="D368" s="87"/>
      <c r="E368" s="227" t="str">
        <f t="shared" si="48"/>
        <v>Non-Personnel Expense 4</v>
      </c>
      <c r="F368" s="88"/>
      <c r="G368" s="88"/>
      <c r="H368" s="88"/>
      <c r="I368" s="88"/>
      <c r="J368" s="415">
        <f ca="1">Step3_Output!G53</f>
        <v>0</v>
      </c>
      <c r="K368" s="415">
        <f ca="1">Step3_Output!L53</f>
        <v>0</v>
      </c>
      <c r="L368" s="415">
        <f ca="1">Step3_Output!Q53</f>
        <v>0</v>
      </c>
      <c r="M368" s="93"/>
      <c r="N368" s="81"/>
      <c r="O368" s="21"/>
      <c r="P368" s="2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idden="1" outlineLevel="1" x14ac:dyDescent="0.2">
      <c r="A369" s="2"/>
      <c r="C369" s="78"/>
      <c r="D369" s="87"/>
      <c r="E369" s="227" t="str">
        <f t="shared" si="48"/>
        <v>Non-Personnel Expense 5</v>
      </c>
      <c r="F369" s="88"/>
      <c r="G369" s="88"/>
      <c r="H369" s="88"/>
      <c r="I369" s="88"/>
      <c r="J369" s="415">
        <f ca="1">Step3_Output!G54</f>
        <v>0</v>
      </c>
      <c r="K369" s="415">
        <f ca="1">Step3_Output!L54</f>
        <v>0</v>
      </c>
      <c r="L369" s="415">
        <f ca="1">Step3_Output!Q54</f>
        <v>0</v>
      </c>
      <c r="M369" s="93"/>
      <c r="N369" s="81"/>
      <c r="O369" s="21"/>
      <c r="P369" s="2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idden="1" outlineLevel="1" x14ac:dyDescent="0.2">
      <c r="A370" s="2"/>
      <c r="C370" s="78"/>
      <c r="D370" s="87"/>
      <c r="E370" s="227" t="str">
        <f t="shared" si="48"/>
        <v>Non-Personnel Expense 6</v>
      </c>
      <c r="F370" s="88"/>
      <c r="G370" s="88"/>
      <c r="H370" s="88"/>
      <c r="I370" s="88"/>
      <c r="J370" s="415">
        <f ca="1">Step3_Output!G55</f>
        <v>0</v>
      </c>
      <c r="K370" s="415">
        <f ca="1">Step3_Output!L55</f>
        <v>0</v>
      </c>
      <c r="L370" s="415">
        <f ca="1">Step3_Output!Q55</f>
        <v>0</v>
      </c>
      <c r="M370" s="93"/>
      <c r="N370" s="81"/>
      <c r="O370" s="21"/>
      <c r="P370" s="2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idden="1" outlineLevel="1" x14ac:dyDescent="0.2">
      <c r="A371" s="2"/>
      <c r="C371" s="78"/>
      <c r="D371" s="87"/>
      <c r="E371" s="227" t="str">
        <f t="shared" si="48"/>
        <v>Non-Personnel Expense 7</v>
      </c>
      <c r="F371" s="88"/>
      <c r="G371" s="88"/>
      <c r="H371" s="88"/>
      <c r="I371" s="88"/>
      <c r="J371" s="415">
        <f ca="1">Step3_Output!G56</f>
        <v>0</v>
      </c>
      <c r="K371" s="415">
        <f ca="1">Step3_Output!L56</f>
        <v>0</v>
      </c>
      <c r="L371" s="415">
        <f ca="1">Step3_Output!Q56</f>
        <v>0</v>
      </c>
      <c r="M371" s="93"/>
      <c r="N371" s="81"/>
      <c r="O371" s="21"/>
      <c r="P371" s="2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collapsed="1" x14ac:dyDescent="0.2">
      <c r="A372" s="2"/>
      <c r="C372" s="78"/>
      <c r="D372" s="87"/>
      <c r="E372" s="99" t="str">
        <f>E63</f>
        <v>Non-Personnel</v>
      </c>
      <c r="F372" s="88"/>
      <c r="G372" s="88"/>
      <c r="H372" s="88"/>
      <c r="I372" s="88"/>
      <c r="J372" s="415">
        <f ca="1">SUM(J365:J371)</f>
        <v>0</v>
      </c>
      <c r="K372" s="415">
        <f ca="1">SUM(K365:K371)</f>
        <v>0</v>
      </c>
      <c r="L372" s="415">
        <f ca="1">SUM(L365:L371)</f>
        <v>0</v>
      </c>
      <c r="M372" s="93"/>
      <c r="N372" s="81"/>
      <c r="O372" s="21"/>
      <c r="P372" s="2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2"/>
      <c r="C373" s="78"/>
      <c r="D373" s="87"/>
      <c r="E373" s="102" t="s">
        <v>95</v>
      </c>
      <c r="F373" s="88"/>
      <c r="G373" s="88"/>
      <c r="H373" s="88"/>
      <c r="I373" s="88"/>
      <c r="J373" s="422">
        <f ca="1">J372+J364</f>
        <v>0</v>
      </c>
      <c r="K373" s="422">
        <f ca="1">K372+K364</f>
        <v>0</v>
      </c>
      <c r="L373" s="422">
        <f ca="1">L372+L364</f>
        <v>0</v>
      </c>
      <c r="M373" s="93"/>
      <c r="N373" s="81"/>
      <c r="O373" s="21"/>
      <c r="P373" s="2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5.0999999999999996" customHeight="1" x14ac:dyDescent="0.2">
      <c r="A374" s="2"/>
      <c r="C374" s="78"/>
      <c r="D374" s="87"/>
      <c r="E374" s="92"/>
      <c r="F374" s="88"/>
      <c r="G374" s="88"/>
      <c r="H374" s="88"/>
      <c r="I374" s="88"/>
      <c r="J374" s="88"/>
      <c r="K374" s="88"/>
      <c r="L374" s="88"/>
      <c r="M374" s="93"/>
      <c r="N374" s="81"/>
      <c r="O374" s="21"/>
      <c r="P374" s="2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2"/>
      <c r="C375" s="78"/>
      <c r="D375" s="87"/>
      <c r="E375" s="102" t="s">
        <v>26</v>
      </c>
      <c r="F375" s="88"/>
      <c r="G375" s="88"/>
      <c r="H375" s="88"/>
      <c r="I375" s="88"/>
      <c r="J375" s="422">
        <f ca="1">J359-J373</f>
        <v>0</v>
      </c>
      <c r="K375" s="422">
        <f ca="1">K359-K373</f>
        <v>0</v>
      </c>
      <c r="L375" s="422">
        <f ca="1">L359-L373</f>
        <v>0</v>
      </c>
      <c r="M375" s="93"/>
      <c r="N375" s="81"/>
      <c r="O375" s="21"/>
      <c r="P375" s="2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5.0999999999999996" customHeight="1" x14ac:dyDescent="0.2">
      <c r="A376" s="2"/>
      <c r="C376" s="78"/>
      <c r="D376" s="87"/>
      <c r="E376" s="102"/>
      <c r="F376" s="88"/>
      <c r="G376" s="88"/>
      <c r="H376" s="88"/>
      <c r="I376" s="88"/>
      <c r="J376" s="88"/>
      <c r="K376" s="88"/>
      <c r="L376" s="88"/>
      <c r="M376" s="93"/>
      <c r="N376" s="81"/>
      <c r="O376" s="21"/>
      <c r="P376" s="2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2"/>
      <c r="C377" s="78"/>
      <c r="D377" s="87"/>
      <c r="E377" s="95" t="s">
        <v>48</v>
      </c>
      <c r="F377" s="88"/>
      <c r="G377" s="88"/>
      <c r="H377" s="88"/>
      <c r="I377" s="88"/>
      <c r="J377" s="88"/>
      <c r="K377" s="88"/>
      <c r="L377" s="88"/>
      <c r="M377" s="93"/>
      <c r="N377" s="81"/>
      <c r="O377" s="21"/>
      <c r="P377" s="2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2"/>
      <c r="C378" s="78"/>
      <c r="D378" s="87"/>
      <c r="E378" s="92" t="s">
        <v>127</v>
      </c>
      <c r="F378" s="88"/>
      <c r="G378" s="88"/>
      <c r="H378" s="88"/>
      <c r="I378" s="88"/>
      <c r="J378" s="115" t="e">
        <f ca="1">J338/(J373/12)</f>
        <v>#DIV/0!</v>
      </c>
      <c r="K378" s="115" t="e">
        <f ca="1">K338/(K373/12)</f>
        <v>#DIV/0!</v>
      </c>
      <c r="L378" s="115" t="e">
        <f ca="1">L338/(L373/12)</f>
        <v>#DIV/0!</v>
      </c>
      <c r="M378" s="93"/>
      <c r="N378" s="81"/>
      <c r="O378" s="21"/>
      <c r="P378" s="2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2"/>
      <c r="C379" s="78"/>
      <c r="D379" s="87"/>
      <c r="E379" s="94" t="s">
        <v>121</v>
      </c>
      <c r="F379" s="88"/>
      <c r="G379" s="88"/>
      <c r="H379" s="88"/>
      <c r="I379" s="88"/>
      <c r="J379" s="221" t="e">
        <f ca="1">(J345+J346+J347)/J373</f>
        <v>#DIV/0!</v>
      </c>
      <c r="K379" s="221" t="e">
        <f ca="1">(K345+K346+K347)/K373</f>
        <v>#DIV/0!</v>
      </c>
      <c r="L379" s="221" t="e">
        <f ca="1">(L345+L346+L347)/L373</f>
        <v>#DIV/0!</v>
      </c>
      <c r="M379" s="93"/>
      <c r="N379" s="81"/>
      <c r="O379" s="21"/>
      <c r="P379" s="2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2"/>
      <c r="C380" s="78"/>
      <c r="D380" s="87"/>
      <c r="E380" s="94" t="s">
        <v>126</v>
      </c>
      <c r="F380" s="88"/>
      <c r="G380" s="88"/>
      <c r="H380" s="88"/>
      <c r="I380" s="88"/>
      <c r="J380" s="405" t="e">
        <f ca="1">J343/J339</f>
        <v>#DIV/0!</v>
      </c>
      <c r="K380" s="405" t="e">
        <f ca="1">K343/K339</f>
        <v>#DIV/0!</v>
      </c>
      <c r="L380" s="405" t="e">
        <f ca="1">L343/L339</f>
        <v>#DIV/0!</v>
      </c>
      <c r="M380" s="93"/>
      <c r="N380" s="81"/>
      <c r="O380" s="21"/>
      <c r="P380" s="2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2"/>
      <c r="C381" s="78"/>
      <c r="D381" s="87"/>
      <c r="E381" s="96" t="s">
        <v>98</v>
      </c>
      <c r="F381" s="97"/>
      <c r="G381" s="97"/>
      <c r="H381" s="97"/>
      <c r="I381" s="97"/>
      <c r="J381" s="116" t="e">
        <f ca="1">J373/J339</f>
        <v>#DIV/0!</v>
      </c>
      <c r="K381" s="116" t="e">
        <f ca="1">K373/K339</f>
        <v>#DIV/0!</v>
      </c>
      <c r="L381" s="116" t="e">
        <f ca="1">L373/L339</f>
        <v>#DIV/0!</v>
      </c>
      <c r="M381" s="98"/>
      <c r="N381" s="81"/>
      <c r="O381" s="21"/>
      <c r="P381" s="2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3.5" thickBot="1" x14ac:dyDescent="0.25">
      <c r="A382" s="2"/>
      <c r="C382" s="103"/>
      <c r="D382" s="83"/>
      <c r="E382" s="83"/>
      <c r="F382" s="83"/>
      <c r="G382" s="83"/>
      <c r="H382" s="83"/>
      <c r="I382" s="130"/>
      <c r="J382" s="131"/>
      <c r="K382" s="132"/>
      <c r="L382" s="132"/>
      <c r="M382" s="132"/>
      <c r="N382" s="84"/>
      <c r="O382" s="4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3.5" thickBot="1" x14ac:dyDescent="0.25">
      <c r="A383" s="2"/>
      <c r="C383" s="38"/>
      <c r="D383" s="21"/>
      <c r="E383" s="21"/>
      <c r="F383" s="21"/>
      <c r="G383" s="21"/>
      <c r="H383" s="21"/>
      <c r="I383" s="127"/>
      <c r="J383" s="128"/>
      <c r="K383" s="129"/>
      <c r="L383" s="129"/>
      <c r="M383" s="129"/>
      <c r="N383" s="21"/>
      <c r="O383" s="4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2"/>
      <c r="C384" s="133"/>
      <c r="D384" s="134"/>
      <c r="E384" s="134"/>
      <c r="F384" s="134"/>
      <c r="G384" s="134"/>
      <c r="H384" s="134"/>
      <c r="I384" s="135"/>
      <c r="J384" s="136"/>
      <c r="K384" s="137"/>
      <c r="L384" s="137"/>
      <c r="M384" s="137"/>
      <c r="N384" s="138"/>
      <c r="O384" s="4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35">
      <c r="A385" s="2"/>
      <c r="C385" s="78"/>
      <c r="D385" s="87"/>
      <c r="E385" s="89" t="str">
        <f>E323</f>
        <v>Foundation Name</v>
      </c>
      <c r="F385" s="90"/>
      <c r="G385" s="90"/>
      <c r="H385" s="90"/>
      <c r="I385" s="90"/>
      <c r="J385" s="408" t="str">
        <f>Step2A_Scenario1!O24</f>
        <v>Dec 31, 2015</v>
      </c>
      <c r="K385" s="409"/>
      <c r="L385" s="409"/>
      <c r="M385" s="91"/>
      <c r="N385" s="81"/>
      <c r="O385" s="21"/>
      <c r="P385" s="2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35">
      <c r="A386" s="2"/>
      <c r="C386" s="78"/>
      <c r="D386" s="87"/>
      <c r="E386" s="109" t="s">
        <v>21</v>
      </c>
      <c r="F386" s="88"/>
      <c r="G386" s="88"/>
      <c r="H386" s="6"/>
      <c r="I386" s="6"/>
      <c r="J386" s="410" t="str">
        <f>J324</f>
        <v>Scenario 1</v>
      </c>
      <c r="K386" s="410" t="str">
        <f>K324</f>
        <v>Scenario 2</v>
      </c>
      <c r="L386" s="410" t="str">
        <f>L324</f>
        <v>Scenario 3</v>
      </c>
      <c r="M386" s="93"/>
      <c r="N386" s="81"/>
      <c r="O386" s="21"/>
      <c r="P386" s="2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35">
      <c r="A387" s="2"/>
      <c r="C387" s="78"/>
      <c r="D387" s="87"/>
      <c r="E387" s="109"/>
      <c r="F387" s="88"/>
      <c r="G387" s="88"/>
      <c r="H387" s="6"/>
      <c r="I387" s="6"/>
      <c r="J387" s="410"/>
      <c r="K387" s="410"/>
      <c r="L387" s="410"/>
      <c r="M387" s="93"/>
      <c r="N387" s="81"/>
      <c r="O387" s="21"/>
      <c r="P387" s="2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idden="1" outlineLevel="2" x14ac:dyDescent="0.2">
      <c r="A388" s="2"/>
      <c r="C388" s="78"/>
      <c r="D388" s="87"/>
      <c r="E388" s="227" t="str">
        <f t="shared" ref="E388:E400" si="49">E326</f>
        <v>DAF Category 1</v>
      </c>
      <c r="F388" s="88"/>
      <c r="G388" s="88"/>
      <c r="H388" s="6"/>
      <c r="I388" s="6"/>
      <c r="J388" s="415">
        <f ca="1">Step3_Output!H11</f>
        <v>0</v>
      </c>
      <c r="K388" s="415">
        <f ca="1">Step3_Output!M11</f>
        <v>0</v>
      </c>
      <c r="L388" s="415">
        <f ca="1">Step3_Output!R11</f>
        <v>0</v>
      </c>
      <c r="M388" s="101"/>
      <c r="N388" s="81"/>
      <c r="O388" s="21"/>
      <c r="P388" s="2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idden="1" outlineLevel="2" x14ac:dyDescent="0.2">
      <c r="A389" s="2"/>
      <c r="C389" s="78"/>
      <c r="D389" s="87"/>
      <c r="E389" s="227" t="str">
        <f t="shared" si="49"/>
        <v>DAF Category 2</v>
      </c>
      <c r="F389" s="88"/>
      <c r="G389" s="88"/>
      <c r="H389" s="6"/>
      <c r="I389" s="6"/>
      <c r="J389" s="415">
        <f ca="1">Step3_Output!H12</f>
        <v>0</v>
      </c>
      <c r="K389" s="415">
        <f ca="1">Step3_Output!M12</f>
        <v>0</v>
      </c>
      <c r="L389" s="415">
        <f ca="1">Step3_Output!R12</f>
        <v>0</v>
      </c>
      <c r="M389" s="101"/>
      <c r="N389" s="81"/>
      <c r="O389" s="21"/>
      <c r="P389" s="2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idden="1" outlineLevel="2" x14ac:dyDescent="0.2">
      <c r="A390" s="2"/>
      <c r="C390" s="78"/>
      <c r="D390" s="87"/>
      <c r="E390" s="227" t="str">
        <f t="shared" si="49"/>
        <v>DAF Category 3</v>
      </c>
      <c r="F390" s="88"/>
      <c r="G390" s="88"/>
      <c r="H390" s="6"/>
      <c r="I390" s="6"/>
      <c r="J390" s="415">
        <f ca="1">Step3_Output!H13</f>
        <v>0</v>
      </c>
      <c r="K390" s="415">
        <f ca="1">Step3_Output!M13</f>
        <v>0</v>
      </c>
      <c r="L390" s="415">
        <f ca="1">Step3_Output!R13</f>
        <v>0</v>
      </c>
      <c r="M390" s="101"/>
      <c r="N390" s="81"/>
      <c r="O390" s="21"/>
      <c r="P390" s="2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idden="1" outlineLevel="1" x14ac:dyDescent="0.2">
      <c r="A391" s="2"/>
      <c r="C391" s="78"/>
      <c r="D391" s="87"/>
      <c r="E391" s="99" t="str">
        <f t="shared" si="49"/>
        <v>Total Donor Advised Funds</v>
      </c>
      <c r="F391" s="88"/>
      <c r="G391" s="88"/>
      <c r="H391" s="6"/>
      <c r="I391" s="6"/>
      <c r="J391" s="421">
        <f ca="1">Step3_Output!H14</f>
        <v>0</v>
      </c>
      <c r="K391" s="415">
        <f ca="1">Step3_Output!M14</f>
        <v>0</v>
      </c>
      <c r="L391" s="415">
        <f ca="1">Step3_Output!R14</f>
        <v>0</v>
      </c>
      <c r="M391" s="101"/>
      <c r="N391" s="81"/>
      <c r="O391" s="21"/>
      <c r="P391" s="2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idden="1" outlineLevel="1" x14ac:dyDescent="0.2">
      <c r="A392" s="2"/>
      <c r="C392" s="78"/>
      <c r="D392" s="87"/>
      <c r="E392" s="99" t="str">
        <f t="shared" si="49"/>
        <v>Scholarship</v>
      </c>
      <c r="F392" s="88"/>
      <c r="G392" s="88"/>
      <c r="H392" s="6"/>
      <c r="I392" s="6"/>
      <c r="J392" s="415">
        <f ca="1">Step3_Output!H15</f>
        <v>0</v>
      </c>
      <c r="K392" s="415">
        <f ca="1">Step3_Output!M15</f>
        <v>0</v>
      </c>
      <c r="L392" s="415">
        <f ca="1">Step3_Output!R15</f>
        <v>0</v>
      </c>
      <c r="M392" s="101"/>
      <c r="N392" s="81"/>
      <c r="O392" s="21"/>
      <c r="P392" s="2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idden="1" outlineLevel="1" x14ac:dyDescent="0.2">
      <c r="A393" s="2"/>
      <c r="C393" s="78"/>
      <c r="D393" s="87"/>
      <c r="E393" s="99" t="str">
        <f t="shared" si="49"/>
        <v>Unrestricted / FOI / Community Leadership</v>
      </c>
      <c r="F393" s="88"/>
      <c r="G393" s="88"/>
      <c r="H393" s="6"/>
      <c r="I393" s="6"/>
      <c r="J393" s="415">
        <f ca="1">Step3_Output!H16</f>
        <v>0</v>
      </c>
      <c r="K393" s="415">
        <f ca="1">Step3_Output!M16</f>
        <v>0</v>
      </c>
      <c r="L393" s="415">
        <f ca="1">Step3_Output!R16</f>
        <v>0</v>
      </c>
      <c r="M393" s="101"/>
      <c r="N393" s="81"/>
      <c r="O393" s="21"/>
      <c r="P393" s="2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idden="1" outlineLevel="1" x14ac:dyDescent="0.2">
      <c r="A394" s="2"/>
      <c r="C394" s="78"/>
      <c r="D394" s="87"/>
      <c r="E394" s="99" t="str">
        <f t="shared" si="49"/>
        <v>Designated / Agency</v>
      </c>
      <c r="F394" s="88"/>
      <c r="G394" s="88"/>
      <c r="H394" s="6"/>
      <c r="I394" s="6"/>
      <c r="J394" s="415">
        <f ca="1">Step3_Output!H17</f>
        <v>0</v>
      </c>
      <c r="K394" s="415">
        <f ca="1">Step3_Output!M17</f>
        <v>0</v>
      </c>
      <c r="L394" s="415">
        <f ca="1">Step3_Output!R17</f>
        <v>0</v>
      </c>
      <c r="M394" s="101"/>
      <c r="N394" s="81"/>
      <c r="O394" s="21"/>
      <c r="P394" s="2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idden="1" outlineLevel="1" x14ac:dyDescent="0.2">
      <c r="A395" s="2"/>
      <c r="C395" s="78"/>
      <c r="D395" s="87"/>
      <c r="E395" s="99" t="str">
        <f t="shared" si="49"/>
        <v>Supporting Organization</v>
      </c>
      <c r="F395" s="88"/>
      <c r="G395" s="88"/>
      <c r="H395" s="6"/>
      <c r="I395" s="6"/>
      <c r="J395" s="415">
        <f ca="1">Step3_Output!H18</f>
        <v>0</v>
      </c>
      <c r="K395" s="415">
        <f ca="1">Step3_Output!M18</f>
        <v>0</v>
      </c>
      <c r="L395" s="415">
        <f ca="1">Step3_Output!R18</f>
        <v>0</v>
      </c>
      <c r="M395" s="101"/>
      <c r="N395" s="81"/>
      <c r="O395" s="21"/>
      <c r="P395" s="2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idden="1" outlineLevel="1" x14ac:dyDescent="0.2">
      <c r="A396" s="2"/>
      <c r="C396" s="78"/>
      <c r="D396" s="87"/>
      <c r="E396" s="99" t="str">
        <f t="shared" si="49"/>
        <v>Other Fund Type 1</v>
      </c>
      <c r="F396" s="88"/>
      <c r="G396" s="88"/>
      <c r="H396" s="6"/>
      <c r="I396" s="6"/>
      <c r="J396" s="415">
        <f ca="1">Step3_Output!H19</f>
        <v>0</v>
      </c>
      <c r="K396" s="415">
        <f ca="1">Step3_Output!M19</f>
        <v>0</v>
      </c>
      <c r="L396" s="415">
        <f ca="1">Step3_Output!R19</f>
        <v>0</v>
      </c>
      <c r="M396" s="101"/>
      <c r="N396" s="81"/>
      <c r="O396" s="21"/>
      <c r="P396" s="2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idden="1" outlineLevel="1" x14ac:dyDescent="0.2">
      <c r="A397" s="2"/>
      <c r="C397" s="78"/>
      <c r="D397" s="87"/>
      <c r="E397" s="99" t="str">
        <f t="shared" si="49"/>
        <v>Other Fund Type 2</v>
      </c>
      <c r="F397" s="88"/>
      <c r="G397" s="88"/>
      <c r="H397" s="6"/>
      <c r="I397" s="6"/>
      <c r="J397" s="415">
        <f ca="1">Step3_Output!H20</f>
        <v>0</v>
      </c>
      <c r="K397" s="415">
        <f ca="1">Step3_Output!M20</f>
        <v>0</v>
      </c>
      <c r="L397" s="415">
        <f ca="1">Step3_Output!R20</f>
        <v>0</v>
      </c>
      <c r="M397" s="101"/>
      <c r="N397" s="81"/>
      <c r="O397" s="21"/>
      <c r="P397" s="2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idden="1" outlineLevel="1" x14ac:dyDescent="0.2">
      <c r="A398" s="2"/>
      <c r="C398" s="78"/>
      <c r="D398" s="87"/>
      <c r="E398" s="99" t="str">
        <f t="shared" si="49"/>
        <v>Other Fund Type 3</v>
      </c>
      <c r="F398" s="88"/>
      <c r="G398" s="88"/>
      <c r="H398" s="6"/>
      <c r="I398" s="6"/>
      <c r="J398" s="415">
        <f ca="1">Step3_Output!H21</f>
        <v>0</v>
      </c>
      <c r="K398" s="415">
        <f ca="1">Step3_Output!M21</f>
        <v>0</v>
      </c>
      <c r="L398" s="415">
        <f ca="1">Step3_Output!R21</f>
        <v>0</v>
      </c>
      <c r="M398" s="101"/>
      <c r="N398" s="81"/>
      <c r="O398" s="21"/>
      <c r="P398" s="2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idden="1" outlineLevel="1" x14ac:dyDescent="0.2">
      <c r="A399" s="2"/>
      <c r="C399" s="78"/>
      <c r="D399" s="87"/>
      <c r="E399" s="99" t="str">
        <f t="shared" si="49"/>
        <v>Operating / Administrative Endowment</v>
      </c>
      <c r="F399" s="88"/>
      <c r="G399" s="88"/>
      <c r="H399" s="6"/>
      <c r="I399" s="6"/>
      <c r="J399" s="415">
        <f ca="1">Step3_Output!H22</f>
        <v>0</v>
      </c>
      <c r="K399" s="415">
        <f ca="1">Step3_Output!M22</f>
        <v>0</v>
      </c>
      <c r="L399" s="415">
        <f ca="1">Step3_Output!R22</f>
        <v>0</v>
      </c>
      <c r="M399" s="101"/>
      <c r="N399" s="81"/>
      <c r="O399" s="21"/>
      <c r="P399" s="2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idden="1" outlineLevel="1" x14ac:dyDescent="0.2">
      <c r="A400" s="2"/>
      <c r="C400" s="78"/>
      <c r="D400" s="87"/>
      <c r="E400" s="99" t="str">
        <f t="shared" si="49"/>
        <v>Operating / Administrative Reserve</v>
      </c>
      <c r="F400" s="88"/>
      <c r="G400" s="88"/>
      <c r="H400" s="6"/>
      <c r="I400" s="6"/>
      <c r="J400" s="415">
        <f ca="1">Step3_Output!H23</f>
        <v>0</v>
      </c>
      <c r="K400" s="415">
        <f ca="1">Step3_Output!M23</f>
        <v>0</v>
      </c>
      <c r="L400" s="415">
        <f ca="1">Step3_Output!R23</f>
        <v>0</v>
      </c>
      <c r="M400" s="101"/>
      <c r="N400" s="81"/>
      <c r="O400" s="21"/>
      <c r="P400" s="2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collapsed="1" x14ac:dyDescent="0.2">
      <c r="A401" s="2"/>
      <c r="C401" s="78"/>
      <c r="D401" s="87"/>
      <c r="E401" s="102" t="s">
        <v>20</v>
      </c>
      <c r="F401" s="88"/>
      <c r="G401" s="88"/>
      <c r="H401" s="6"/>
      <c r="I401" s="6"/>
      <c r="J401" s="422">
        <f ca="1">SUM(J391:J400)</f>
        <v>0</v>
      </c>
      <c r="K401" s="422">
        <f ca="1">SUM(K391:K400)</f>
        <v>0</v>
      </c>
      <c r="L401" s="422">
        <f ca="1">SUM(L391:L400)</f>
        <v>0</v>
      </c>
      <c r="M401" s="101"/>
      <c r="N401" s="81"/>
      <c r="O401" s="21"/>
      <c r="P401" s="2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5.0999999999999996" customHeight="1" x14ac:dyDescent="0.2">
      <c r="A402" s="2"/>
      <c r="C402" s="78"/>
      <c r="D402" s="87"/>
      <c r="E402" s="92"/>
      <c r="F402" s="88"/>
      <c r="G402" s="88"/>
      <c r="H402" s="6"/>
      <c r="I402" s="6"/>
      <c r="J402" s="88"/>
      <c r="K402" s="88"/>
      <c r="L402" s="88"/>
      <c r="M402" s="93"/>
      <c r="N402" s="81"/>
      <c r="O402" s="21"/>
      <c r="P402" s="2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2"/>
      <c r="C403" s="78"/>
      <c r="D403" s="87"/>
      <c r="E403" s="102" t="s">
        <v>22</v>
      </c>
      <c r="F403" s="88"/>
      <c r="G403" s="88"/>
      <c r="H403" s="6"/>
      <c r="I403" s="6"/>
      <c r="J403" s="422">
        <f ca="1">Step3_Output!H26</f>
        <v>0</v>
      </c>
      <c r="K403" s="422">
        <f ca="1">Step3_Output!M26</f>
        <v>0</v>
      </c>
      <c r="L403" s="422">
        <f ca="1">Step3_Output!R26</f>
        <v>0</v>
      </c>
      <c r="M403" s="93"/>
      <c r="N403" s="81"/>
      <c r="O403" s="21"/>
      <c r="P403" s="2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5.0999999999999996" customHeight="1" x14ac:dyDescent="0.2">
      <c r="A404" s="2"/>
      <c r="C404" s="78"/>
      <c r="D404" s="87"/>
      <c r="E404" s="102"/>
      <c r="F404" s="88"/>
      <c r="G404" s="88"/>
      <c r="H404" s="6"/>
      <c r="I404" s="6"/>
      <c r="J404" s="100"/>
      <c r="K404" s="100"/>
      <c r="L404" s="100"/>
      <c r="M404" s="93"/>
      <c r="N404" s="81"/>
      <c r="O404" s="21"/>
      <c r="P404" s="2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2"/>
      <c r="C405" s="78"/>
      <c r="D405" s="87"/>
      <c r="E405" s="102" t="s">
        <v>23</v>
      </c>
      <c r="F405" s="88"/>
      <c r="G405" s="88"/>
      <c r="H405" s="6"/>
      <c r="I405" s="6"/>
      <c r="J405" s="422">
        <f ca="1">Step3_Output!H28</f>
        <v>0</v>
      </c>
      <c r="K405" s="422">
        <f ca="1">Step3_Output!M28</f>
        <v>0</v>
      </c>
      <c r="L405" s="422">
        <f ca="1">Step3_Output!R28</f>
        <v>0</v>
      </c>
      <c r="M405" s="93"/>
      <c r="N405" s="81"/>
      <c r="O405" s="21"/>
      <c r="P405" s="2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5.0999999999999996" customHeight="1" x14ac:dyDescent="0.2">
      <c r="A406" s="2"/>
      <c r="C406" s="78"/>
      <c r="D406" s="87"/>
      <c r="E406" s="92"/>
      <c r="F406" s="88"/>
      <c r="G406" s="88"/>
      <c r="H406" s="88"/>
      <c r="I406" s="88"/>
      <c r="J406" s="88"/>
      <c r="K406" s="88"/>
      <c r="L406" s="88"/>
      <c r="M406" s="93"/>
      <c r="N406" s="81"/>
      <c r="O406" s="21"/>
      <c r="P406" s="2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idden="1" outlineLevel="1" x14ac:dyDescent="0.2">
      <c r="A407" s="2"/>
      <c r="C407" s="78"/>
      <c r="D407" s="87"/>
      <c r="E407" s="227" t="str">
        <f>E345</f>
        <v>Administrative Fee Revenue</v>
      </c>
      <c r="F407" s="88"/>
      <c r="G407" s="88"/>
      <c r="H407" s="88"/>
      <c r="I407" s="88"/>
      <c r="J407" s="415">
        <f ca="1">Step3_Output!H32</f>
        <v>0</v>
      </c>
      <c r="K407" s="415">
        <f ca="1">Step3_Output!M32</f>
        <v>0</v>
      </c>
      <c r="L407" s="415">
        <f ca="1">Step3_Output!R32</f>
        <v>0</v>
      </c>
      <c r="M407" s="93"/>
      <c r="N407" s="81"/>
      <c r="O407" s="21"/>
      <c r="P407" s="2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idden="1" outlineLevel="1" x14ac:dyDescent="0.2">
      <c r="A408" s="2"/>
      <c r="C408" s="78"/>
      <c r="D408" s="87"/>
      <c r="E408" s="227" t="str">
        <f>E346</f>
        <v>Investment Fee Revenue</v>
      </c>
      <c r="F408" s="88"/>
      <c r="G408" s="88"/>
      <c r="H408" s="88"/>
      <c r="I408" s="88"/>
      <c r="J408" s="415">
        <f ca="1">Step3_Output!H33</f>
        <v>0</v>
      </c>
      <c r="K408" s="415">
        <f ca="1">Step3_Output!M33</f>
        <v>0</v>
      </c>
      <c r="L408" s="415">
        <f ca="1">Step3_Output!R33</f>
        <v>0</v>
      </c>
      <c r="M408" s="93"/>
      <c r="N408" s="81"/>
      <c r="O408" s="21"/>
      <c r="P408" s="2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idden="1" outlineLevel="1" x14ac:dyDescent="0.2">
      <c r="A409" s="2"/>
      <c r="C409" s="78"/>
      <c r="D409" s="87"/>
      <c r="E409" s="227" t="str">
        <f>E347</f>
        <v>Retained Interest from Non-Operating Funds</v>
      </c>
      <c r="F409" s="88"/>
      <c r="G409" s="88"/>
      <c r="H409" s="88"/>
      <c r="I409" s="88"/>
      <c r="J409" s="415">
        <f ca="1">Step3_Output!H34</f>
        <v>0</v>
      </c>
      <c r="K409" s="415">
        <f ca="1">Step3_Output!M34</f>
        <v>0</v>
      </c>
      <c r="L409" s="415">
        <f ca="1">Step3_Output!R34</f>
        <v>0</v>
      </c>
      <c r="M409" s="93"/>
      <c r="N409" s="81"/>
      <c r="O409" s="21"/>
      <c r="P409" s="2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collapsed="1" x14ac:dyDescent="0.2">
      <c r="A410" s="2"/>
      <c r="C410" s="78"/>
      <c r="D410" s="87"/>
      <c r="E410" s="99" t="s">
        <v>185</v>
      </c>
      <c r="F410" s="88"/>
      <c r="G410" s="88"/>
      <c r="H410" s="88"/>
      <c r="I410" s="88"/>
      <c r="J410" s="415">
        <f ca="1">SUM(J407:J409)</f>
        <v>0</v>
      </c>
      <c r="K410" s="415">
        <f ca="1">SUM(K407:K409)</f>
        <v>0</v>
      </c>
      <c r="L410" s="415">
        <f ca="1">SUM(L407:L409)</f>
        <v>0</v>
      </c>
      <c r="M410" s="93"/>
      <c r="N410" s="81"/>
      <c r="O410" s="21"/>
      <c r="P410" s="2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idden="1" outlineLevel="1" x14ac:dyDescent="0.2">
      <c r="A411" s="2"/>
      <c r="C411" s="78"/>
      <c r="D411" s="87"/>
      <c r="E411" s="227" t="str">
        <f>E349</f>
        <v>Retained Returns from Operating / Admin Endowment</v>
      </c>
      <c r="F411" s="88"/>
      <c r="G411" s="88"/>
      <c r="H411" s="88"/>
      <c r="I411" s="88"/>
      <c r="J411" s="415">
        <f ca="1">Step3_Output!H35</f>
        <v>0</v>
      </c>
      <c r="K411" s="415">
        <f ca="1">Step3_Output!M35</f>
        <v>0</v>
      </c>
      <c r="L411" s="415">
        <f ca="1">Step3_Output!R35</f>
        <v>0</v>
      </c>
      <c r="M411" s="93"/>
      <c r="N411" s="81"/>
      <c r="O411" s="21"/>
      <c r="P411" s="2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idden="1" outlineLevel="1" x14ac:dyDescent="0.2">
      <c r="A412" s="2"/>
      <c r="C412" s="78"/>
      <c r="D412" s="87"/>
      <c r="E412" s="227" t="str">
        <f>E350</f>
        <v>Principal Distribution from Operating / Admin Endowment</v>
      </c>
      <c r="F412" s="88"/>
      <c r="G412" s="88"/>
      <c r="H412" s="88"/>
      <c r="I412" s="88"/>
      <c r="J412" s="415">
        <f ca="1">Step3_Output!H36</f>
        <v>0</v>
      </c>
      <c r="K412" s="415">
        <f ca="1">Step3_Output!M36</f>
        <v>0</v>
      </c>
      <c r="L412" s="415">
        <f ca="1">Step3_Output!R36</f>
        <v>0</v>
      </c>
      <c r="M412" s="93"/>
      <c r="N412" s="81"/>
      <c r="O412" s="21"/>
      <c r="P412" s="2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idden="1" outlineLevel="1" x14ac:dyDescent="0.2">
      <c r="A413" s="2"/>
      <c r="C413" s="78"/>
      <c r="D413" s="87"/>
      <c r="E413" s="227" t="str">
        <f>E351</f>
        <v>Retained Returns from Operating / Admin Reserve</v>
      </c>
      <c r="F413" s="88"/>
      <c r="G413" s="88"/>
      <c r="H413" s="88"/>
      <c r="I413" s="88"/>
      <c r="J413" s="415">
        <f ca="1">Step3_Output!H37</f>
        <v>0</v>
      </c>
      <c r="K413" s="415">
        <f ca="1">Step3_Output!M37</f>
        <v>0</v>
      </c>
      <c r="L413" s="415">
        <f ca="1">Step3_Output!R37</f>
        <v>0</v>
      </c>
      <c r="M413" s="93"/>
      <c r="N413" s="81"/>
      <c r="O413" s="21"/>
      <c r="P413" s="2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collapsed="1" x14ac:dyDescent="0.2">
      <c r="A414" s="2"/>
      <c r="C414" s="78"/>
      <c r="D414" s="87"/>
      <c r="E414" s="99" t="s">
        <v>186</v>
      </c>
      <c r="F414" s="88"/>
      <c r="G414" s="88"/>
      <c r="H414" s="88"/>
      <c r="I414" s="88"/>
      <c r="J414" s="415">
        <f ca="1">SUM(J411:J413)</f>
        <v>0</v>
      </c>
      <c r="K414" s="415">
        <f ca="1">SUM(K411:K413)</f>
        <v>0</v>
      </c>
      <c r="L414" s="415">
        <f ca="1">SUM(L411:L413)</f>
        <v>0</v>
      </c>
      <c r="M414" s="93"/>
      <c r="N414" s="81"/>
      <c r="O414" s="21"/>
      <c r="P414" s="2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idden="1" outlineLevel="1" x14ac:dyDescent="0.2">
      <c r="A415" s="2"/>
      <c r="C415" s="78"/>
      <c r="D415" s="87"/>
      <c r="E415" s="227" t="str">
        <f>E353</f>
        <v>Other Revenue 1</v>
      </c>
      <c r="F415" s="88"/>
      <c r="G415" s="88"/>
      <c r="H415" s="88"/>
      <c r="I415" s="88"/>
      <c r="J415" s="415">
        <f ca="1">Step3_Output!H38</f>
        <v>0</v>
      </c>
      <c r="K415" s="415">
        <f ca="1">Step3_Output!M38</f>
        <v>0</v>
      </c>
      <c r="L415" s="415">
        <f ca="1">Step3_Output!R38</f>
        <v>0</v>
      </c>
      <c r="M415" s="93"/>
      <c r="N415" s="81"/>
      <c r="O415" s="21"/>
      <c r="P415" s="2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idden="1" outlineLevel="1" x14ac:dyDescent="0.2">
      <c r="A416" s="2"/>
      <c r="C416" s="78"/>
      <c r="D416" s="87"/>
      <c r="E416" s="227" t="str">
        <f>E354</f>
        <v>Other Revenue 2</v>
      </c>
      <c r="F416" s="88"/>
      <c r="G416" s="88"/>
      <c r="H416" s="88"/>
      <c r="I416" s="88"/>
      <c r="J416" s="415">
        <f ca="1">Step3_Output!H39</f>
        <v>0</v>
      </c>
      <c r="K416" s="415">
        <f ca="1">Step3_Output!M39</f>
        <v>0</v>
      </c>
      <c r="L416" s="415">
        <f ca="1">Step3_Output!R39</f>
        <v>0</v>
      </c>
      <c r="M416" s="93"/>
      <c r="N416" s="81"/>
      <c r="O416" s="21"/>
      <c r="P416" s="2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idden="1" outlineLevel="1" x14ac:dyDescent="0.2">
      <c r="A417" s="2"/>
      <c r="C417" s="78"/>
      <c r="D417" s="87"/>
      <c r="E417" s="227" t="str">
        <f>E355</f>
        <v>Other Revenue 3</v>
      </c>
      <c r="F417" s="88"/>
      <c r="G417" s="88"/>
      <c r="H417" s="88"/>
      <c r="I417" s="88"/>
      <c r="J417" s="415">
        <f ca="1">Step3_Output!H40</f>
        <v>0</v>
      </c>
      <c r="K417" s="415">
        <f ca="1">Step3_Output!M40</f>
        <v>0</v>
      </c>
      <c r="L417" s="415">
        <f ca="1">Step3_Output!R40</f>
        <v>0</v>
      </c>
      <c r="M417" s="93"/>
      <c r="N417" s="81"/>
      <c r="O417" s="21"/>
      <c r="P417" s="2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idden="1" outlineLevel="1" x14ac:dyDescent="0.2">
      <c r="A418" s="2"/>
      <c r="C418" s="78"/>
      <c r="D418" s="87"/>
      <c r="E418" s="227" t="str">
        <f>E356</f>
        <v>Other Revenue 4</v>
      </c>
      <c r="F418" s="88"/>
      <c r="G418" s="88"/>
      <c r="H418" s="88"/>
      <c r="I418" s="88"/>
      <c r="J418" s="415">
        <f ca="1">Step3_Output!H41</f>
        <v>0</v>
      </c>
      <c r="K418" s="415">
        <f ca="1">Step3_Output!M41</f>
        <v>0</v>
      </c>
      <c r="L418" s="415">
        <f ca="1">Step3_Output!R41</f>
        <v>0</v>
      </c>
      <c r="M418" s="93"/>
      <c r="N418" s="81"/>
      <c r="O418" s="21"/>
      <c r="P418" s="2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idden="1" outlineLevel="1" x14ac:dyDescent="0.2">
      <c r="A419" s="2"/>
      <c r="C419" s="78"/>
      <c r="D419" s="87"/>
      <c r="E419" s="227" t="str">
        <f>E357</f>
        <v>Other Revenue 5</v>
      </c>
      <c r="F419" s="88"/>
      <c r="G419" s="88"/>
      <c r="H419" s="88"/>
      <c r="I419" s="88"/>
      <c r="J419" s="415">
        <f ca="1">Step3_Output!H42</f>
        <v>0</v>
      </c>
      <c r="K419" s="415">
        <f ca="1">Step3_Output!M42</f>
        <v>0</v>
      </c>
      <c r="L419" s="415">
        <f ca="1">Step3_Output!R42</f>
        <v>0</v>
      </c>
      <c r="M419" s="93"/>
      <c r="N419" s="81"/>
      <c r="O419" s="21"/>
      <c r="P419" s="2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collapsed="1" x14ac:dyDescent="0.2">
      <c r="A420" s="2"/>
      <c r="C420" s="78"/>
      <c r="D420" s="87"/>
      <c r="E420" s="99" t="s">
        <v>187</v>
      </c>
      <c r="F420" s="88"/>
      <c r="G420" s="88"/>
      <c r="H420" s="88"/>
      <c r="I420" s="88"/>
      <c r="J420" s="415">
        <f ca="1">SUM(J415:J419)</f>
        <v>0</v>
      </c>
      <c r="K420" s="415">
        <f ca="1">SUM(K415:K419)</f>
        <v>0</v>
      </c>
      <c r="L420" s="415">
        <f ca="1">SUM(L415:L419)</f>
        <v>0</v>
      </c>
      <c r="M420" s="93"/>
      <c r="N420" s="81"/>
      <c r="O420" s="21"/>
      <c r="P420" s="2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">
      <c r="A421" s="2"/>
      <c r="C421" s="78"/>
      <c r="D421" s="87"/>
      <c r="E421" s="102" t="s">
        <v>25</v>
      </c>
      <c r="F421" s="88"/>
      <c r="G421" s="88"/>
      <c r="H421" s="88"/>
      <c r="I421" s="88"/>
      <c r="J421" s="422">
        <f ca="1">J420+J414+J410</f>
        <v>0</v>
      </c>
      <c r="K421" s="422">
        <f ca="1">K420+K414+K410</f>
        <v>0</v>
      </c>
      <c r="L421" s="422">
        <f ca="1">L420+L414+L410</f>
        <v>0</v>
      </c>
      <c r="M421" s="93"/>
      <c r="N421" s="81"/>
      <c r="O421" s="21"/>
      <c r="P421" s="2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5.0999999999999996" customHeight="1" x14ac:dyDescent="0.2">
      <c r="A422" s="2"/>
      <c r="C422" s="78"/>
      <c r="D422" s="87"/>
      <c r="E422" s="92"/>
      <c r="F422" s="88"/>
      <c r="G422" s="88"/>
      <c r="H422" s="88"/>
      <c r="I422" s="88"/>
      <c r="J422" s="88"/>
      <c r="K422" s="88"/>
      <c r="L422" s="88"/>
      <c r="M422" s="93"/>
      <c r="N422" s="81"/>
      <c r="O422" s="21"/>
      <c r="P422" s="2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idden="1" outlineLevel="1" x14ac:dyDescent="0.2">
      <c r="A423" s="2"/>
      <c r="C423" s="78"/>
      <c r="D423" s="87"/>
      <c r="E423" s="227" t="str">
        <f>E361</f>
        <v>Personnel Expense 1</v>
      </c>
      <c r="F423" s="88"/>
      <c r="G423" s="88"/>
      <c r="H423" s="88"/>
      <c r="I423" s="88"/>
      <c r="J423" s="415">
        <f ca="1">Step3_Output!H47</f>
        <v>0</v>
      </c>
      <c r="K423" s="415">
        <f ca="1">Step3_Output!M47</f>
        <v>0</v>
      </c>
      <c r="L423" s="415">
        <f ca="1">Step3_Output!R47</f>
        <v>0</v>
      </c>
      <c r="M423" s="93"/>
      <c r="N423" s="81"/>
      <c r="O423" s="21"/>
      <c r="P423" s="2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idden="1" outlineLevel="1" x14ac:dyDescent="0.2">
      <c r="A424" s="2"/>
      <c r="C424" s="78"/>
      <c r="D424" s="87"/>
      <c r="E424" s="227" t="str">
        <f>E362</f>
        <v>Personnel Expense 2</v>
      </c>
      <c r="F424" s="88"/>
      <c r="G424" s="88"/>
      <c r="H424" s="88"/>
      <c r="I424" s="88"/>
      <c r="J424" s="415">
        <f ca="1">Step3_Output!H48</f>
        <v>0</v>
      </c>
      <c r="K424" s="415">
        <f ca="1">Step3_Output!M48</f>
        <v>0</v>
      </c>
      <c r="L424" s="415">
        <f ca="1">Step3_Output!R48</f>
        <v>0</v>
      </c>
      <c r="M424" s="93"/>
      <c r="N424" s="81"/>
      <c r="O424" s="21"/>
      <c r="P424" s="2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idden="1" outlineLevel="1" x14ac:dyDescent="0.2">
      <c r="A425" s="2"/>
      <c r="C425" s="78"/>
      <c r="D425" s="87"/>
      <c r="E425" s="227" t="str">
        <f>E363</f>
        <v>Personnel Expense 3</v>
      </c>
      <c r="F425" s="88"/>
      <c r="G425" s="88"/>
      <c r="H425" s="88"/>
      <c r="I425" s="88"/>
      <c r="J425" s="415">
        <f ca="1">Step3_Output!H49</f>
        <v>0</v>
      </c>
      <c r="K425" s="415">
        <f ca="1">Step3_Output!M49</f>
        <v>0</v>
      </c>
      <c r="L425" s="415">
        <f ca="1">Step3_Output!R49</f>
        <v>0</v>
      </c>
      <c r="M425" s="93"/>
      <c r="N425" s="81"/>
      <c r="O425" s="21"/>
      <c r="P425" s="2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collapsed="1" x14ac:dyDescent="0.2">
      <c r="A426" s="2"/>
      <c r="C426" s="78"/>
      <c r="D426" s="87"/>
      <c r="E426" s="99" t="str">
        <f>E364</f>
        <v>Total Personnel</v>
      </c>
      <c r="F426" s="88"/>
      <c r="G426" s="88"/>
      <c r="H426" s="88"/>
      <c r="I426" s="88"/>
      <c r="J426" s="415">
        <f ca="1">SUM(J423:J425)</f>
        <v>0</v>
      </c>
      <c r="K426" s="415">
        <f ca="1">SUM(K423:K425)</f>
        <v>0</v>
      </c>
      <c r="L426" s="415">
        <f ca="1">SUM(L423:L425)</f>
        <v>0</v>
      </c>
      <c r="M426" s="93"/>
      <c r="N426" s="81"/>
      <c r="O426" s="21"/>
      <c r="P426" s="2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idden="1" outlineLevel="1" x14ac:dyDescent="0.2">
      <c r="A427" s="2"/>
      <c r="C427" s="78"/>
      <c r="D427" s="87"/>
      <c r="E427" s="227" t="str">
        <f>E365</f>
        <v>Non-Personnel Expense 1</v>
      </c>
      <c r="F427" s="88"/>
      <c r="G427" s="88"/>
      <c r="H427" s="88"/>
      <c r="I427" s="88"/>
      <c r="J427" s="415">
        <f ca="1">Step3_Output!H50</f>
        <v>0</v>
      </c>
      <c r="K427" s="415">
        <f ca="1">Step3_Output!M50</f>
        <v>0</v>
      </c>
      <c r="L427" s="415">
        <f ca="1">Step3_Output!R50</f>
        <v>0</v>
      </c>
      <c r="M427" s="93"/>
      <c r="N427" s="81"/>
      <c r="O427" s="21"/>
      <c r="P427" s="2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idden="1" outlineLevel="1" x14ac:dyDescent="0.2">
      <c r="A428" s="2"/>
      <c r="C428" s="78"/>
      <c r="D428" s="87"/>
      <c r="E428" s="227" t="str">
        <f t="shared" ref="E428:E433" si="50">E366</f>
        <v>Non-Personnel Expense 2</v>
      </c>
      <c r="F428" s="88"/>
      <c r="G428" s="88"/>
      <c r="H428" s="88"/>
      <c r="I428" s="88"/>
      <c r="J428" s="415">
        <f ca="1">Step3_Output!H51</f>
        <v>0</v>
      </c>
      <c r="K428" s="415">
        <f ca="1">Step3_Output!M51</f>
        <v>0</v>
      </c>
      <c r="L428" s="415">
        <f ca="1">Step3_Output!R51</f>
        <v>0</v>
      </c>
      <c r="M428" s="93"/>
      <c r="N428" s="81"/>
      <c r="O428" s="21"/>
      <c r="P428" s="2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idden="1" outlineLevel="1" x14ac:dyDescent="0.2">
      <c r="A429" s="2"/>
      <c r="C429" s="78"/>
      <c r="D429" s="87"/>
      <c r="E429" s="227" t="str">
        <f t="shared" si="50"/>
        <v>Non-Personnel Expense 3</v>
      </c>
      <c r="F429" s="88"/>
      <c r="G429" s="88"/>
      <c r="H429" s="88"/>
      <c r="I429" s="88"/>
      <c r="J429" s="415">
        <f ca="1">Step3_Output!H52</f>
        <v>0</v>
      </c>
      <c r="K429" s="415">
        <f ca="1">Step3_Output!M52</f>
        <v>0</v>
      </c>
      <c r="L429" s="415">
        <f ca="1">Step3_Output!R52</f>
        <v>0</v>
      </c>
      <c r="M429" s="93"/>
      <c r="N429" s="81"/>
      <c r="O429" s="21"/>
      <c r="P429" s="2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idden="1" outlineLevel="1" x14ac:dyDescent="0.2">
      <c r="A430" s="2"/>
      <c r="C430" s="78"/>
      <c r="D430" s="87"/>
      <c r="E430" s="227" t="str">
        <f t="shared" si="50"/>
        <v>Non-Personnel Expense 4</v>
      </c>
      <c r="F430" s="88"/>
      <c r="G430" s="88"/>
      <c r="H430" s="88"/>
      <c r="I430" s="88"/>
      <c r="J430" s="415">
        <f ca="1">Step3_Output!H53</f>
        <v>0</v>
      </c>
      <c r="K430" s="415">
        <f ca="1">Step3_Output!M53</f>
        <v>0</v>
      </c>
      <c r="L430" s="415">
        <f ca="1">Step3_Output!R53</f>
        <v>0</v>
      </c>
      <c r="M430" s="93"/>
      <c r="N430" s="81"/>
      <c r="O430" s="21"/>
      <c r="P430" s="2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idden="1" outlineLevel="1" x14ac:dyDescent="0.2">
      <c r="A431" s="2"/>
      <c r="C431" s="78"/>
      <c r="D431" s="87"/>
      <c r="E431" s="227" t="str">
        <f t="shared" si="50"/>
        <v>Non-Personnel Expense 5</v>
      </c>
      <c r="F431" s="88"/>
      <c r="G431" s="88"/>
      <c r="H431" s="88"/>
      <c r="I431" s="88"/>
      <c r="J431" s="415">
        <f ca="1">Step3_Output!H54</f>
        <v>0</v>
      </c>
      <c r="K431" s="415">
        <f ca="1">Step3_Output!M54</f>
        <v>0</v>
      </c>
      <c r="L431" s="415">
        <f ca="1">Step3_Output!R54</f>
        <v>0</v>
      </c>
      <c r="M431" s="93"/>
      <c r="N431" s="81"/>
      <c r="O431" s="21"/>
      <c r="P431" s="2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idden="1" outlineLevel="1" x14ac:dyDescent="0.2">
      <c r="A432" s="2"/>
      <c r="C432" s="78"/>
      <c r="D432" s="87"/>
      <c r="E432" s="227" t="str">
        <f t="shared" si="50"/>
        <v>Non-Personnel Expense 6</v>
      </c>
      <c r="F432" s="88"/>
      <c r="G432" s="88"/>
      <c r="H432" s="88"/>
      <c r="I432" s="88"/>
      <c r="J432" s="415">
        <f ca="1">Step3_Output!H55</f>
        <v>0</v>
      </c>
      <c r="K432" s="415">
        <f ca="1">Step3_Output!M55</f>
        <v>0</v>
      </c>
      <c r="L432" s="415">
        <f ca="1">Step3_Output!R55</f>
        <v>0</v>
      </c>
      <c r="M432" s="93"/>
      <c r="N432" s="81"/>
      <c r="O432" s="21"/>
      <c r="P432" s="2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idden="1" outlineLevel="1" x14ac:dyDescent="0.2">
      <c r="A433" s="2"/>
      <c r="C433" s="78"/>
      <c r="D433" s="87"/>
      <c r="E433" s="227" t="str">
        <f t="shared" si="50"/>
        <v>Non-Personnel Expense 7</v>
      </c>
      <c r="F433" s="88"/>
      <c r="G433" s="88"/>
      <c r="H433" s="88"/>
      <c r="I433" s="88"/>
      <c r="J433" s="415">
        <f ca="1">Step3_Output!H56</f>
        <v>0</v>
      </c>
      <c r="K433" s="415">
        <f ca="1">Step3_Output!M56</f>
        <v>0</v>
      </c>
      <c r="L433" s="415">
        <f ca="1">Step3_Output!R56</f>
        <v>0</v>
      </c>
      <c r="M433" s="93"/>
      <c r="N433" s="81"/>
      <c r="O433" s="21"/>
      <c r="P433" s="2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collapsed="1" x14ac:dyDescent="0.2">
      <c r="A434" s="2"/>
      <c r="C434" s="78"/>
      <c r="D434" s="87"/>
      <c r="E434" s="99" t="str">
        <f>E372</f>
        <v>Non-Personnel</v>
      </c>
      <c r="F434" s="88"/>
      <c r="G434" s="88"/>
      <c r="H434" s="88"/>
      <c r="I434" s="88"/>
      <c r="J434" s="415">
        <f ca="1">SUM(J427:J433)</f>
        <v>0</v>
      </c>
      <c r="K434" s="415">
        <f ca="1">SUM(K427:K433)</f>
        <v>0</v>
      </c>
      <c r="L434" s="415">
        <f ca="1">SUM(L427:L433)</f>
        <v>0</v>
      </c>
      <c r="M434" s="93"/>
      <c r="N434" s="81"/>
      <c r="O434" s="21"/>
      <c r="P434" s="2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">
      <c r="A435" s="2"/>
      <c r="C435" s="78"/>
      <c r="D435" s="87"/>
      <c r="E435" s="102" t="s">
        <v>95</v>
      </c>
      <c r="F435" s="88"/>
      <c r="G435" s="88"/>
      <c r="H435" s="88"/>
      <c r="I435" s="88"/>
      <c r="J435" s="422">
        <f ca="1">J434+J426</f>
        <v>0</v>
      </c>
      <c r="K435" s="422">
        <f ca="1">K434+K426</f>
        <v>0</v>
      </c>
      <c r="L435" s="422">
        <f ca="1">L434+L426</f>
        <v>0</v>
      </c>
      <c r="M435" s="93"/>
      <c r="N435" s="81"/>
      <c r="O435" s="21"/>
      <c r="P435" s="2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5.0999999999999996" customHeight="1" x14ac:dyDescent="0.2">
      <c r="A436" s="2"/>
      <c r="C436" s="78"/>
      <c r="D436" s="87"/>
      <c r="E436" s="92"/>
      <c r="F436" s="88"/>
      <c r="G436" s="88"/>
      <c r="H436" s="88"/>
      <c r="I436" s="88"/>
      <c r="J436" s="88"/>
      <c r="K436" s="88"/>
      <c r="L436" s="88"/>
      <c r="M436" s="93"/>
      <c r="N436" s="81"/>
      <c r="O436" s="21"/>
      <c r="P436" s="2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">
      <c r="A437" s="2"/>
      <c r="C437" s="78"/>
      <c r="D437" s="87"/>
      <c r="E437" s="102" t="s">
        <v>26</v>
      </c>
      <c r="F437" s="88"/>
      <c r="G437" s="88"/>
      <c r="H437" s="88"/>
      <c r="I437" s="88"/>
      <c r="J437" s="422">
        <f ca="1">J421-J435</f>
        <v>0</v>
      </c>
      <c r="K437" s="422">
        <f ca="1">K421-K435</f>
        <v>0</v>
      </c>
      <c r="L437" s="422">
        <f ca="1">L421-L435</f>
        <v>0</v>
      </c>
      <c r="M437" s="93"/>
      <c r="N437" s="81"/>
      <c r="O437" s="21"/>
      <c r="P437" s="2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5.0999999999999996" customHeight="1" x14ac:dyDescent="0.2">
      <c r="A438" s="2"/>
      <c r="C438" s="78"/>
      <c r="D438" s="87"/>
      <c r="E438" s="102"/>
      <c r="F438" s="88"/>
      <c r="G438" s="88"/>
      <c r="H438" s="88"/>
      <c r="I438" s="88"/>
      <c r="J438" s="88"/>
      <c r="K438" s="88"/>
      <c r="L438" s="88"/>
      <c r="M438" s="93"/>
      <c r="N438" s="81"/>
      <c r="O438" s="21"/>
      <c r="P438" s="2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">
      <c r="A439" s="2"/>
      <c r="C439" s="78"/>
      <c r="D439" s="87"/>
      <c r="E439" s="95" t="s">
        <v>48</v>
      </c>
      <c r="F439" s="88"/>
      <c r="G439" s="88"/>
      <c r="H439" s="88"/>
      <c r="I439" s="88"/>
      <c r="J439" s="88"/>
      <c r="K439" s="88"/>
      <c r="L439" s="88"/>
      <c r="M439" s="93"/>
      <c r="N439" s="81"/>
      <c r="O439" s="21"/>
      <c r="P439" s="2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">
      <c r="A440" s="2"/>
      <c r="C440" s="78"/>
      <c r="D440" s="87"/>
      <c r="E440" s="92" t="s">
        <v>127</v>
      </c>
      <c r="F440" s="88"/>
      <c r="G440" s="88"/>
      <c r="H440" s="88"/>
      <c r="I440" s="88"/>
      <c r="J440" s="115" t="e">
        <f ca="1">J400/(J435/12)</f>
        <v>#DIV/0!</v>
      </c>
      <c r="K440" s="115" t="e">
        <f ca="1">K400/(K435/12)</f>
        <v>#DIV/0!</v>
      </c>
      <c r="L440" s="115" t="e">
        <f ca="1">L400/(L435/12)</f>
        <v>#DIV/0!</v>
      </c>
      <c r="M440" s="93"/>
      <c r="N440" s="81"/>
      <c r="O440" s="21"/>
      <c r="P440" s="2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">
      <c r="A441" s="2"/>
      <c r="C441" s="78"/>
      <c r="D441" s="87"/>
      <c r="E441" s="94" t="s">
        <v>121</v>
      </c>
      <c r="F441" s="88"/>
      <c r="G441" s="88"/>
      <c r="H441" s="88"/>
      <c r="I441" s="88"/>
      <c r="J441" s="221" t="e">
        <f ca="1">(J407+J408+J409)/J435</f>
        <v>#DIV/0!</v>
      </c>
      <c r="K441" s="221" t="e">
        <f ca="1">(K407+K408+K409)/K435</f>
        <v>#DIV/0!</v>
      </c>
      <c r="L441" s="221" t="e">
        <f ca="1">(L407+L408+L409)/L435</f>
        <v>#DIV/0!</v>
      </c>
      <c r="M441" s="93"/>
      <c r="N441" s="81"/>
      <c r="O441" s="21"/>
      <c r="P441" s="2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">
      <c r="A442" s="2"/>
      <c r="C442" s="78"/>
      <c r="D442" s="87"/>
      <c r="E442" s="94" t="s">
        <v>126</v>
      </c>
      <c r="F442" s="88"/>
      <c r="G442" s="88"/>
      <c r="H442" s="88"/>
      <c r="I442" s="88"/>
      <c r="J442" s="405" t="e">
        <f ca="1">J405/J401</f>
        <v>#DIV/0!</v>
      </c>
      <c r="K442" s="405" t="e">
        <f ca="1">K405/K401</f>
        <v>#DIV/0!</v>
      </c>
      <c r="L442" s="405" t="e">
        <f ca="1">L405/L401</f>
        <v>#DIV/0!</v>
      </c>
      <c r="M442" s="93"/>
      <c r="N442" s="81"/>
      <c r="O442" s="21"/>
      <c r="P442" s="2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">
      <c r="A443" s="2"/>
      <c r="C443" s="78"/>
      <c r="D443" s="87"/>
      <c r="E443" s="96" t="s">
        <v>98</v>
      </c>
      <c r="F443" s="97"/>
      <c r="G443" s="97"/>
      <c r="H443" s="97"/>
      <c r="I443" s="97"/>
      <c r="J443" s="116" t="e">
        <f ca="1">J435/J401</f>
        <v>#DIV/0!</v>
      </c>
      <c r="K443" s="116" t="e">
        <f ca="1">K435/K401</f>
        <v>#DIV/0!</v>
      </c>
      <c r="L443" s="116" t="e">
        <f ca="1">L435/L401</f>
        <v>#DIV/0!</v>
      </c>
      <c r="M443" s="98"/>
      <c r="N443" s="81"/>
      <c r="O443" s="21"/>
      <c r="P443" s="2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3.5" thickBot="1" x14ac:dyDescent="0.25">
      <c r="A444" s="2"/>
      <c r="C444" s="103"/>
      <c r="D444" s="83"/>
      <c r="E444" s="83"/>
      <c r="F444" s="83"/>
      <c r="G444" s="83"/>
      <c r="H444" s="83"/>
      <c r="I444" s="130"/>
      <c r="J444" s="131"/>
      <c r="K444" s="132"/>
      <c r="L444" s="132"/>
      <c r="M444" s="132"/>
      <c r="N444" s="84"/>
      <c r="O444" s="4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3.5" thickBot="1" x14ac:dyDescent="0.25">
      <c r="A445" s="2"/>
      <c r="C445" s="38"/>
      <c r="D445" s="21"/>
      <c r="E445" s="21"/>
      <c r="F445" s="21"/>
      <c r="G445" s="21"/>
      <c r="H445" s="21"/>
      <c r="I445" s="127"/>
      <c r="J445" s="128"/>
      <c r="K445" s="129"/>
      <c r="L445" s="129"/>
      <c r="M445" s="129"/>
      <c r="N445" s="21"/>
      <c r="O445" s="4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">
      <c r="A446" s="2"/>
      <c r="C446" s="133"/>
      <c r="D446" s="134"/>
      <c r="E446" s="134"/>
      <c r="F446" s="134"/>
      <c r="G446" s="134"/>
      <c r="H446" s="134"/>
      <c r="I446" s="135"/>
      <c r="J446" s="136"/>
      <c r="K446" s="137"/>
      <c r="L446" s="137"/>
      <c r="M446" s="137"/>
      <c r="N446" s="138"/>
      <c r="O446" s="4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35">
      <c r="A447" s="2"/>
      <c r="C447" s="78"/>
      <c r="D447" s="87"/>
      <c r="E447" s="89" t="str">
        <f>E323</f>
        <v>Foundation Name</v>
      </c>
      <c r="F447" s="90"/>
      <c r="G447" s="90"/>
      <c r="H447" s="90"/>
      <c r="I447" s="90"/>
      <c r="J447" s="408" t="str">
        <f>Step2A_Scenario1!P24</f>
        <v>Dec 31, 2016</v>
      </c>
      <c r="K447" s="409"/>
      <c r="L447" s="409"/>
      <c r="M447" s="91"/>
      <c r="N447" s="81"/>
      <c r="O447" s="21"/>
      <c r="P447" s="2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35">
      <c r="A448" s="2"/>
      <c r="C448" s="78"/>
      <c r="D448" s="87"/>
      <c r="E448" s="109" t="s">
        <v>21</v>
      </c>
      <c r="F448" s="88"/>
      <c r="G448" s="88"/>
      <c r="H448" s="6"/>
      <c r="I448" s="6"/>
      <c r="J448" s="410" t="str">
        <f>J386</f>
        <v>Scenario 1</v>
      </c>
      <c r="K448" s="410" t="str">
        <f>K386</f>
        <v>Scenario 2</v>
      </c>
      <c r="L448" s="410" t="str">
        <f>L386</f>
        <v>Scenario 3</v>
      </c>
      <c r="M448" s="93"/>
      <c r="N448" s="81"/>
      <c r="O448" s="21"/>
      <c r="P448" s="2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35">
      <c r="A449" s="2"/>
      <c r="C449" s="78"/>
      <c r="D449" s="87"/>
      <c r="E449" s="109"/>
      <c r="F449" s="88"/>
      <c r="G449" s="88"/>
      <c r="H449" s="6"/>
      <c r="I449" s="6"/>
      <c r="J449" s="410"/>
      <c r="K449" s="410"/>
      <c r="L449" s="410"/>
      <c r="M449" s="93"/>
      <c r="N449" s="81"/>
      <c r="O449" s="21"/>
      <c r="P449" s="2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idden="1" outlineLevel="2" x14ac:dyDescent="0.2">
      <c r="A450" s="2"/>
      <c r="C450" s="78"/>
      <c r="D450" s="87"/>
      <c r="E450" s="227" t="str">
        <f t="shared" ref="E450:E462" si="51">E388</f>
        <v>DAF Category 1</v>
      </c>
      <c r="F450" s="88"/>
      <c r="G450" s="88"/>
      <c r="H450" s="6"/>
      <c r="I450" s="6"/>
      <c r="J450" s="415">
        <f ca="1">Step3_Output!I11</f>
        <v>0</v>
      </c>
      <c r="K450" s="415">
        <f ca="1">Step3_Output!N11</f>
        <v>0</v>
      </c>
      <c r="L450" s="415">
        <f ca="1">Step3_Output!S11</f>
        <v>0</v>
      </c>
      <c r="M450" s="101"/>
      <c r="N450" s="81"/>
      <c r="O450" s="21"/>
      <c r="P450" s="2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idden="1" outlineLevel="2" x14ac:dyDescent="0.2">
      <c r="A451" s="2"/>
      <c r="C451" s="78"/>
      <c r="D451" s="87"/>
      <c r="E451" s="227" t="str">
        <f t="shared" si="51"/>
        <v>DAF Category 2</v>
      </c>
      <c r="F451" s="88"/>
      <c r="G451" s="88"/>
      <c r="H451" s="6"/>
      <c r="I451" s="6"/>
      <c r="J451" s="415">
        <f ca="1">Step3_Output!I12</f>
        <v>0</v>
      </c>
      <c r="K451" s="415">
        <f ca="1">Step3_Output!N12</f>
        <v>0</v>
      </c>
      <c r="L451" s="415">
        <f ca="1">Step3_Output!S12</f>
        <v>0</v>
      </c>
      <c r="M451" s="101"/>
      <c r="N451" s="81"/>
      <c r="O451" s="21"/>
      <c r="P451" s="2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idden="1" outlineLevel="2" x14ac:dyDescent="0.2">
      <c r="A452" s="2"/>
      <c r="C452" s="78"/>
      <c r="D452" s="87"/>
      <c r="E452" s="227" t="str">
        <f t="shared" si="51"/>
        <v>DAF Category 3</v>
      </c>
      <c r="F452" s="88"/>
      <c r="G452" s="88"/>
      <c r="H452" s="6"/>
      <c r="I452" s="6"/>
      <c r="J452" s="415">
        <f ca="1">Step3_Output!I13</f>
        <v>0</v>
      </c>
      <c r="K452" s="415">
        <f ca="1">Step3_Output!N13</f>
        <v>0</v>
      </c>
      <c r="L452" s="415">
        <f ca="1">Step3_Output!S13</f>
        <v>0</v>
      </c>
      <c r="M452" s="101"/>
      <c r="N452" s="81"/>
      <c r="O452" s="21"/>
      <c r="P452" s="2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idden="1" outlineLevel="1" x14ac:dyDescent="0.2">
      <c r="A453" s="2"/>
      <c r="C453" s="78"/>
      <c r="D453" s="87"/>
      <c r="E453" s="99" t="str">
        <f t="shared" si="51"/>
        <v>Total Donor Advised Funds</v>
      </c>
      <c r="F453" s="88"/>
      <c r="G453" s="88"/>
      <c r="H453" s="6"/>
      <c r="I453" s="6"/>
      <c r="J453" s="421">
        <f ca="1">Step3_Output!I14</f>
        <v>0</v>
      </c>
      <c r="K453" s="415">
        <f ca="1">Step3_Output!N14</f>
        <v>0</v>
      </c>
      <c r="L453" s="415">
        <f ca="1">Step3_Output!S14</f>
        <v>0</v>
      </c>
      <c r="M453" s="101"/>
      <c r="N453" s="81"/>
      <c r="O453" s="21"/>
      <c r="P453" s="2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idden="1" outlineLevel="1" x14ac:dyDescent="0.2">
      <c r="A454" s="2"/>
      <c r="C454" s="78"/>
      <c r="D454" s="87"/>
      <c r="E454" s="99" t="str">
        <f t="shared" si="51"/>
        <v>Scholarship</v>
      </c>
      <c r="F454" s="88"/>
      <c r="G454" s="88"/>
      <c r="H454" s="6"/>
      <c r="I454" s="6"/>
      <c r="J454" s="415">
        <f ca="1">Step3_Output!I15</f>
        <v>0</v>
      </c>
      <c r="K454" s="415">
        <f ca="1">Step3_Output!N15</f>
        <v>0</v>
      </c>
      <c r="L454" s="415">
        <f ca="1">Step3_Output!S15</f>
        <v>0</v>
      </c>
      <c r="M454" s="101"/>
      <c r="N454" s="81"/>
      <c r="O454" s="21"/>
      <c r="P454" s="2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idden="1" outlineLevel="1" x14ac:dyDescent="0.2">
      <c r="A455" s="2"/>
      <c r="C455" s="78"/>
      <c r="D455" s="87"/>
      <c r="E455" s="99" t="str">
        <f t="shared" si="51"/>
        <v>Unrestricted / FOI / Community Leadership</v>
      </c>
      <c r="F455" s="88"/>
      <c r="G455" s="88"/>
      <c r="H455" s="6"/>
      <c r="I455" s="6"/>
      <c r="J455" s="415">
        <f ca="1">Step3_Output!I16</f>
        <v>0</v>
      </c>
      <c r="K455" s="415">
        <f ca="1">Step3_Output!N16</f>
        <v>0</v>
      </c>
      <c r="L455" s="415">
        <f ca="1">Step3_Output!S16</f>
        <v>0</v>
      </c>
      <c r="M455" s="101"/>
      <c r="N455" s="81"/>
      <c r="O455" s="21"/>
      <c r="P455" s="2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idden="1" outlineLevel="1" x14ac:dyDescent="0.2">
      <c r="A456" s="2"/>
      <c r="C456" s="78"/>
      <c r="D456" s="87"/>
      <c r="E456" s="99" t="str">
        <f t="shared" si="51"/>
        <v>Designated / Agency</v>
      </c>
      <c r="F456" s="88"/>
      <c r="G456" s="88"/>
      <c r="H456" s="6"/>
      <c r="I456" s="6"/>
      <c r="J456" s="415">
        <f ca="1">Step3_Output!I17</f>
        <v>0</v>
      </c>
      <c r="K456" s="415">
        <f ca="1">Step3_Output!N17</f>
        <v>0</v>
      </c>
      <c r="L456" s="415">
        <f ca="1">Step3_Output!S17</f>
        <v>0</v>
      </c>
      <c r="M456" s="101"/>
      <c r="N456" s="81"/>
      <c r="O456" s="21"/>
      <c r="P456" s="2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idden="1" outlineLevel="1" x14ac:dyDescent="0.2">
      <c r="A457" s="2"/>
      <c r="C457" s="78"/>
      <c r="D457" s="87"/>
      <c r="E457" s="99" t="str">
        <f t="shared" si="51"/>
        <v>Supporting Organization</v>
      </c>
      <c r="F457" s="88"/>
      <c r="G457" s="88"/>
      <c r="H457" s="6"/>
      <c r="I457" s="6"/>
      <c r="J457" s="415">
        <f ca="1">Step3_Output!I18</f>
        <v>0</v>
      </c>
      <c r="K457" s="415">
        <f ca="1">Step3_Output!N18</f>
        <v>0</v>
      </c>
      <c r="L457" s="415">
        <f ca="1">Step3_Output!S18</f>
        <v>0</v>
      </c>
      <c r="M457" s="101"/>
      <c r="N457" s="81"/>
      <c r="O457" s="21"/>
      <c r="P457" s="2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idden="1" outlineLevel="1" x14ac:dyDescent="0.2">
      <c r="A458" s="2"/>
      <c r="C458" s="78"/>
      <c r="D458" s="87"/>
      <c r="E458" s="99" t="str">
        <f t="shared" si="51"/>
        <v>Other Fund Type 1</v>
      </c>
      <c r="F458" s="88"/>
      <c r="G458" s="88"/>
      <c r="H458" s="6"/>
      <c r="I458" s="6"/>
      <c r="J458" s="415">
        <f ca="1">Step3_Output!I19</f>
        <v>0</v>
      </c>
      <c r="K458" s="415">
        <f ca="1">Step3_Output!N19</f>
        <v>0</v>
      </c>
      <c r="L458" s="415">
        <f ca="1">Step3_Output!S19</f>
        <v>0</v>
      </c>
      <c r="M458" s="101"/>
      <c r="N458" s="81"/>
      <c r="O458" s="21"/>
      <c r="P458" s="2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idden="1" outlineLevel="1" x14ac:dyDescent="0.2">
      <c r="A459" s="2"/>
      <c r="C459" s="78"/>
      <c r="D459" s="87"/>
      <c r="E459" s="99" t="str">
        <f t="shared" si="51"/>
        <v>Other Fund Type 2</v>
      </c>
      <c r="F459" s="88"/>
      <c r="G459" s="88"/>
      <c r="H459" s="6"/>
      <c r="I459" s="6"/>
      <c r="J459" s="415">
        <f ca="1">Step3_Output!I20</f>
        <v>0</v>
      </c>
      <c r="K459" s="415">
        <f ca="1">Step3_Output!N20</f>
        <v>0</v>
      </c>
      <c r="L459" s="415">
        <f ca="1">Step3_Output!S20</f>
        <v>0</v>
      </c>
      <c r="M459" s="101"/>
      <c r="N459" s="81"/>
      <c r="O459" s="21"/>
      <c r="P459" s="2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idden="1" outlineLevel="1" x14ac:dyDescent="0.2">
      <c r="A460" s="2"/>
      <c r="C460" s="78"/>
      <c r="D460" s="87"/>
      <c r="E460" s="99" t="str">
        <f t="shared" si="51"/>
        <v>Other Fund Type 3</v>
      </c>
      <c r="F460" s="88"/>
      <c r="G460" s="88"/>
      <c r="H460" s="6"/>
      <c r="I460" s="6"/>
      <c r="J460" s="415">
        <f ca="1">Step3_Output!I21</f>
        <v>0</v>
      </c>
      <c r="K460" s="415">
        <f ca="1">Step3_Output!N21</f>
        <v>0</v>
      </c>
      <c r="L460" s="415">
        <f ca="1">Step3_Output!S21</f>
        <v>0</v>
      </c>
      <c r="M460" s="101"/>
      <c r="N460" s="81"/>
      <c r="O460" s="21"/>
      <c r="P460" s="2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idden="1" outlineLevel="1" x14ac:dyDescent="0.2">
      <c r="A461" s="2"/>
      <c r="C461" s="78"/>
      <c r="D461" s="87"/>
      <c r="E461" s="99" t="str">
        <f t="shared" si="51"/>
        <v>Operating / Administrative Endowment</v>
      </c>
      <c r="F461" s="88"/>
      <c r="G461" s="88"/>
      <c r="H461" s="6"/>
      <c r="I461" s="6"/>
      <c r="J461" s="415">
        <f ca="1">Step3_Output!I22</f>
        <v>0</v>
      </c>
      <c r="K461" s="415">
        <f ca="1">Step3_Output!N22</f>
        <v>0</v>
      </c>
      <c r="L461" s="415">
        <f ca="1">Step3_Output!S22</f>
        <v>0</v>
      </c>
      <c r="M461" s="101"/>
      <c r="N461" s="81"/>
      <c r="O461" s="21"/>
      <c r="P461" s="2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idden="1" outlineLevel="1" x14ac:dyDescent="0.2">
      <c r="A462" s="2"/>
      <c r="C462" s="78"/>
      <c r="D462" s="87"/>
      <c r="E462" s="99" t="str">
        <f t="shared" si="51"/>
        <v>Operating / Administrative Reserve</v>
      </c>
      <c r="F462" s="88"/>
      <c r="G462" s="88"/>
      <c r="H462" s="6"/>
      <c r="I462" s="6"/>
      <c r="J462" s="415">
        <f ca="1">Step3_Output!I23</f>
        <v>0</v>
      </c>
      <c r="K462" s="415">
        <f ca="1">Step3_Output!N23</f>
        <v>0</v>
      </c>
      <c r="L462" s="415">
        <f ca="1">Step3_Output!S23</f>
        <v>0</v>
      </c>
      <c r="M462" s="101"/>
      <c r="N462" s="81"/>
      <c r="O462" s="21"/>
      <c r="P462" s="2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collapsed="1" x14ac:dyDescent="0.2">
      <c r="A463" s="2"/>
      <c r="C463" s="78"/>
      <c r="D463" s="87"/>
      <c r="E463" s="102" t="s">
        <v>20</v>
      </c>
      <c r="F463" s="88"/>
      <c r="G463" s="88"/>
      <c r="H463" s="6"/>
      <c r="I463" s="6"/>
      <c r="J463" s="422">
        <f ca="1">SUM(J453:J462)</f>
        <v>0</v>
      </c>
      <c r="K463" s="422">
        <f ca="1">SUM(K453:K462)</f>
        <v>0</v>
      </c>
      <c r="L463" s="422">
        <f ca="1">SUM(L453:L462)</f>
        <v>0</v>
      </c>
      <c r="M463" s="101"/>
      <c r="N463" s="81"/>
      <c r="O463" s="21"/>
      <c r="P463" s="2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5.0999999999999996" customHeight="1" x14ac:dyDescent="0.2">
      <c r="A464" s="2"/>
      <c r="C464" s="78"/>
      <c r="D464" s="87"/>
      <c r="E464" s="92"/>
      <c r="F464" s="88"/>
      <c r="G464" s="88"/>
      <c r="H464" s="6"/>
      <c r="I464" s="6"/>
      <c r="J464" s="88"/>
      <c r="K464" s="88"/>
      <c r="L464" s="88"/>
      <c r="M464" s="93"/>
      <c r="N464" s="81"/>
      <c r="O464" s="21"/>
      <c r="P464" s="2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x14ac:dyDescent="0.2">
      <c r="A465" s="2"/>
      <c r="C465" s="78"/>
      <c r="D465" s="87"/>
      <c r="E465" s="102" t="s">
        <v>22</v>
      </c>
      <c r="F465" s="88"/>
      <c r="G465" s="88"/>
      <c r="H465" s="6"/>
      <c r="I465" s="6"/>
      <c r="J465" s="422">
        <f ca="1">Step3_Output!I26</f>
        <v>0</v>
      </c>
      <c r="K465" s="422">
        <f ca="1">Step3_Output!N26</f>
        <v>0</v>
      </c>
      <c r="L465" s="422">
        <f ca="1">Step3_Output!S26</f>
        <v>0</v>
      </c>
      <c r="M465" s="93"/>
      <c r="N465" s="81"/>
      <c r="O465" s="21"/>
      <c r="P465" s="2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5.0999999999999996" customHeight="1" x14ac:dyDescent="0.2">
      <c r="A466" s="2"/>
      <c r="C466" s="78"/>
      <c r="D466" s="87"/>
      <c r="E466" s="102"/>
      <c r="F466" s="88"/>
      <c r="G466" s="88"/>
      <c r="H466" s="6"/>
      <c r="I466" s="6"/>
      <c r="J466" s="100"/>
      <c r="K466" s="100"/>
      <c r="L466" s="100"/>
      <c r="M466" s="93"/>
      <c r="N466" s="81"/>
      <c r="O466" s="21"/>
      <c r="P466" s="2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x14ac:dyDescent="0.2">
      <c r="A467" s="2"/>
      <c r="C467" s="78"/>
      <c r="D467" s="87"/>
      <c r="E467" s="102" t="s">
        <v>23</v>
      </c>
      <c r="F467" s="88"/>
      <c r="G467" s="88"/>
      <c r="H467" s="6"/>
      <c r="I467" s="6"/>
      <c r="J467" s="422">
        <f ca="1">Step3_Output!I28</f>
        <v>0</v>
      </c>
      <c r="K467" s="422">
        <f ca="1">Step3_Output!N28</f>
        <v>0</v>
      </c>
      <c r="L467" s="422">
        <f ca="1">Step3_Output!S28</f>
        <v>0</v>
      </c>
      <c r="M467" s="93"/>
      <c r="N467" s="81"/>
      <c r="O467" s="21"/>
      <c r="P467" s="2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5.0999999999999996" customHeight="1" x14ac:dyDescent="0.2">
      <c r="A468" s="2"/>
      <c r="C468" s="78"/>
      <c r="D468" s="87"/>
      <c r="E468" s="92"/>
      <c r="F468" s="88"/>
      <c r="G468" s="88"/>
      <c r="H468" s="88"/>
      <c r="I468" s="88"/>
      <c r="J468" s="88"/>
      <c r="K468" s="88"/>
      <c r="L468" s="88"/>
      <c r="M468" s="93"/>
      <c r="N468" s="81"/>
      <c r="O468" s="21"/>
      <c r="P468" s="2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idden="1" outlineLevel="1" x14ac:dyDescent="0.2">
      <c r="A469" s="2"/>
      <c r="C469" s="78"/>
      <c r="D469" s="87"/>
      <c r="E469" s="227" t="str">
        <f>E407</f>
        <v>Administrative Fee Revenue</v>
      </c>
      <c r="F469" s="88"/>
      <c r="G469" s="88"/>
      <c r="H469" s="88"/>
      <c r="I469" s="88"/>
      <c r="J469" s="415">
        <f ca="1">Step3_Output!I32</f>
        <v>0</v>
      </c>
      <c r="K469" s="415">
        <f ca="1">Step3_Output!N32</f>
        <v>0</v>
      </c>
      <c r="L469" s="415">
        <f ca="1">Step3_Output!S32</f>
        <v>0</v>
      </c>
      <c r="M469" s="93"/>
      <c r="N469" s="81"/>
      <c r="O469" s="21"/>
      <c r="P469" s="2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idden="1" outlineLevel="1" x14ac:dyDescent="0.2">
      <c r="A470" s="2"/>
      <c r="C470" s="78"/>
      <c r="D470" s="87"/>
      <c r="E470" s="227" t="str">
        <f>E408</f>
        <v>Investment Fee Revenue</v>
      </c>
      <c r="F470" s="88"/>
      <c r="G470" s="88"/>
      <c r="H470" s="88"/>
      <c r="I470" s="88"/>
      <c r="J470" s="415">
        <f ca="1">Step3_Output!I33</f>
        <v>0</v>
      </c>
      <c r="K470" s="415">
        <f ca="1">Step3_Output!N33</f>
        <v>0</v>
      </c>
      <c r="L470" s="415">
        <f ca="1">Step3_Output!S33</f>
        <v>0</v>
      </c>
      <c r="M470" s="93"/>
      <c r="N470" s="81"/>
      <c r="O470" s="21"/>
      <c r="P470" s="2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idden="1" outlineLevel="1" x14ac:dyDescent="0.2">
      <c r="A471" s="2"/>
      <c r="C471" s="78"/>
      <c r="D471" s="87"/>
      <c r="E471" s="227" t="str">
        <f>E409</f>
        <v>Retained Interest from Non-Operating Funds</v>
      </c>
      <c r="F471" s="88"/>
      <c r="G471" s="88"/>
      <c r="H471" s="88"/>
      <c r="I471" s="88"/>
      <c r="J471" s="415">
        <f ca="1">Step3_Output!I34</f>
        <v>0</v>
      </c>
      <c r="K471" s="415">
        <f ca="1">Step3_Output!N34</f>
        <v>0</v>
      </c>
      <c r="L471" s="415">
        <f ca="1">Step3_Output!S34</f>
        <v>0</v>
      </c>
      <c r="M471" s="93"/>
      <c r="N471" s="81"/>
      <c r="O471" s="21"/>
      <c r="P471" s="2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collapsed="1" x14ac:dyDescent="0.2">
      <c r="A472" s="2"/>
      <c r="C472" s="78"/>
      <c r="D472" s="87"/>
      <c r="E472" s="99" t="s">
        <v>185</v>
      </c>
      <c r="F472" s="88"/>
      <c r="G472" s="88"/>
      <c r="H472" s="88"/>
      <c r="I472" s="88"/>
      <c r="J472" s="415">
        <f ca="1">SUM(J469:J471)</f>
        <v>0</v>
      </c>
      <c r="K472" s="415">
        <f ca="1">SUM(K469:K471)</f>
        <v>0</v>
      </c>
      <c r="L472" s="415">
        <f ca="1">SUM(L469:L471)</f>
        <v>0</v>
      </c>
      <c r="M472" s="93"/>
      <c r="N472" s="81"/>
      <c r="O472" s="21"/>
      <c r="P472" s="2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idden="1" outlineLevel="1" x14ac:dyDescent="0.2">
      <c r="A473" s="2"/>
      <c r="C473" s="78"/>
      <c r="D473" s="87"/>
      <c r="E473" s="227" t="str">
        <f>E411</f>
        <v>Retained Returns from Operating / Admin Endowment</v>
      </c>
      <c r="F473" s="88"/>
      <c r="G473" s="88"/>
      <c r="H473" s="88"/>
      <c r="I473" s="88"/>
      <c r="J473" s="415">
        <f ca="1">Step3_Output!I35</f>
        <v>0</v>
      </c>
      <c r="K473" s="415">
        <f ca="1">Step3_Output!N35</f>
        <v>0</v>
      </c>
      <c r="L473" s="415">
        <f ca="1">Step3_Output!S35</f>
        <v>0</v>
      </c>
      <c r="M473" s="93"/>
      <c r="N473" s="81"/>
      <c r="O473" s="21"/>
      <c r="P473" s="2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idden="1" outlineLevel="1" x14ac:dyDescent="0.2">
      <c r="A474" s="2"/>
      <c r="C474" s="78"/>
      <c r="D474" s="87"/>
      <c r="E474" s="227" t="str">
        <f>E412</f>
        <v>Principal Distribution from Operating / Admin Endowment</v>
      </c>
      <c r="F474" s="88"/>
      <c r="G474" s="88"/>
      <c r="H474" s="88"/>
      <c r="I474" s="88"/>
      <c r="J474" s="415">
        <f ca="1">Step3_Output!I36</f>
        <v>0</v>
      </c>
      <c r="K474" s="415">
        <f ca="1">Step3_Output!N36</f>
        <v>0</v>
      </c>
      <c r="L474" s="415">
        <f ca="1">Step3_Output!S36</f>
        <v>0</v>
      </c>
      <c r="M474" s="93"/>
      <c r="N474" s="81"/>
      <c r="O474" s="21"/>
      <c r="P474" s="2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idden="1" outlineLevel="1" x14ac:dyDescent="0.2">
      <c r="A475" s="2"/>
      <c r="C475" s="78"/>
      <c r="D475" s="87"/>
      <c r="E475" s="227" t="str">
        <f>E413</f>
        <v>Retained Returns from Operating / Admin Reserve</v>
      </c>
      <c r="F475" s="88"/>
      <c r="G475" s="88"/>
      <c r="H475" s="88"/>
      <c r="I475" s="88"/>
      <c r="J475" s="415">
        <f ca="1">Step3_Output!I37</f>
        <v>0</v>
      </c>
      <c r="K475" s="415">
        <f ca="1">Step3_Output!N37</f>
        <v>0</v>
      </c>
      <c r="L475" s="415">
        <f ca="1">Step3_Output!S37</f>
        <v>0</v>
      </c>
      <c r="M475" s="93"/>
      <c r="N475" s="81"/>
      <c r="O475" s="21"/>
      <c r="P475" s="2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collapsed="1" x14ac:dyDescent="0.2">
      <c r="A476" s="2"/>
      <c r="C476" s="78"/>
      <c r="D476" s="87"/>
      <c r="E476" s="99" t="s">
        <v>186</v>
      </c>
      <c r="F476" s="88"/>
      <c r="G476" s="88"/>
      <c r="H476" s="88"/>
      <c r="I476" s="88"/>
      <c r="J476" s="415">
        <f ca="1">SUM(J473:J475)</f>
        <v>0</v>
      </c>
      <c r="K476" s="415">
        <f ca="1">SUM(K473:K475)</f>
        <v>0</v>
      </c>
      <c r="L476" s="415">
        <f ca="1">SUM(L473:L475)</f>
        <v>0</v>
      </c>
      <c r="M476" s="93"/>
      <c r="N476" s="81"/>
      <c r="O476" s="21"/>
      <c r="P476" s="2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idden="1" outlineLevel="1" x14ac:dyDescent="0.2">
      <c r="A477" s="2"/>
      <c r="C477" s="78"/>
      <c r="D477" s="87"/>
      <c r="E477" s="227" t="str">
        <f>E415</f>
        <v>Other Revenue 1</v>
      </c>
      <c r="F477" s="88"/>
      <c r="G477" s="88"/>
      <c r="H477" s="88"/>
      <c r="I477" s="88"/>
      <c r="J477" s="415">
        <f ca="1">Step3_Output!I38</f>
        <v>0</v>
      </c>
      <c r="K477" s="415">
        <f ca="1">Step3_Output!N38</f>
        <v>0</v>
      </c>
      <c r="L477" s="415">
        <f ca="1">Step3_Output!S38</f>
        <v>0</v>
      </c>
      <c r="M477" s="93"/>
      <c r="N477" s="81"/>
      <c r="O477" s="21"/>
      <c r="P477" s="2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idden="1" outlineLevel="1" x14ac:dyDescent="0.2">
      <c r="A478" s="2"/>
      <c r="C478" s="78"/>
      <c r="D478" s="87"/>
      <c r="E478" s="227" t="str">
        <f>E416</f>
        <v>Other Revenue 2</v>
      </c>
      <c r="F478" s="88"/>
      <c r="G478" s="88"/>
      <c r="H478" s="88"/>
      <c r="I478" s="88"/>
      <c r="J478" s="415">
        <f ca="1">Step3_Output!I39</f>
        <v>0</v>
      </c>
      <c r="K478" s="415">
        <f ca="1">Step3_Output!N39</f>
        <v>0</v>
      </c>
      <c r="L478" s="415">
        <f ca="1">Step3_Output!S39</f>
        <v>0</v>
      </c>
      <c r="M478" s="93"/>
      <c r="N478" s="81"/>
      <c r="O478" s="21"/>
      <c r="P478" s="2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idden="1" outlineLevel="1" x14ac:dyDescent="0.2">
      <c r="A479" s="2"/>
      <c r="C479" s="78"/>
      <c r="D479" s="87"/>
      <c r="E479" s="227" t="str">
        <f>E417</f>
        <v>Other Revenue 3</v>
      </c>
      <c r="F479" s="88"/>
      <c r="G479" s="88"/>
      <c r="H479" s="88"/>
      <c r="I479" s="88"/>
      <c r="J479" s="415">
        <f ca="1">Step3_Output!I40</f>
        <v>0</v>
      </c>
      <c r="K479" s="415">
        <f ca="1">Step3_Output!N40</f>
        <v>0</v>
      </c>
      <c r="L479" s="415">
        <f ca="1">Step3_Output!S40</f>
        <v>0</v>
      </c>
      <c r="M479" s="93"/>
      <c r="N479" s="81"/>
      <c r="O479" s="21"/>
      <c r="P479" s="2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idden="1" outlineLevel="1" x14ac:dyDescent="0.2">
      <c r="A480" s="2"/>
      <c r="C480" s="78"/>
      <c r="D480" s="87"/>
      <c r="E480" s="227" t="str">
        <f>E418</f>
        <v>Other Revenue 4</v>
      </c>
      <c r="F480" s="88"/>
      <c r="G480" s="88"/>
      <c r="H480" s="88"/>
      <c r="I480" s="88"/>
      <c r="J480" s="415">
        <f ca="1">Step3_Output!I41</f>
        <v>0</v>
      </c>
      <c r="K480" s="415">
        <f ca="1">Step3_Output!N41</f>
        <v>0</v>
      </c>
      <c r="L480" s="415">
        <f ca="1">Step3_Output!S41</f>
        <v>0</v>
      </c>
      <c r="M480" s="93"/>
      <c r="N480" s="81"/>
      <c r="O480" s="21"/>
      <c r="P480" s="2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idden="1" outlineLevel="1" x14ac:dyDescent="0.2">
      <c r="A481" s="2"/>
      <c r="C481" s="78"/>
      <c r="D481" s="87"/>
      <c r="E481" s="227" t="str">
        <f>E419</f>
        <v>Other Revenue 5</v>
      </c>
      <c r="F481" s="88"/>
      <c r="G481" s="88"/>
      <c r="H481" s="88"/>
      <c r="I481" s="88"/>
      <c r="J481" s="415">
        <f ca="1">Step3_Output!I42</f>
        <v>0</v>
      </c>
      <c r="K481" s="415">
        <f ca="1">Step3_Output!N42</f>
        <v>0</v>
      </c>
      <c r="L481" s="415">
        <f ca="1">Step3_Output!S42</f>
        <v>0</v>
      </c>
      <c r="M481" s="93"/>
      <c r="N481" s="81"/>
      <c r="O481" s="21"/>
      <c r="P481" s="2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collapsed="1" x14ac:dyDescent="0.2">
      <c r="A482" s="2"/>
      <c r="C482" s="78"/>
      <c r="D482" s="87"/>
      <c r="E482" s="99" t="s">
        <v>187</v>
      </c>
      <c r="F482" s="88"/>
      <c r="G482" s="88"/>
      <c r="H482" s="88"/>
      <c r="I482" s="88"/>
      <c r="J482" s="415">
        <f ca="1">SUM(J477:J481)</f>
        <v>0</v>
      </c>
      <c r="K482" s="415">
        <f ca="1">SUM(K477:K481)</f>
        <v>0</v>
      </c>
      <c r="L482" s="415">
        <f ca="1">SUM(L477:L481)</f>
        <v>0</v>
      </c>
      <c r="M482" s="93"/>
      <c r="N482" s="81"/>
      <c r="O482" s="21"/>
      <c r="P482" s="2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x14ac:dyDescent="0.2">
      <c r="A483" s="2"/>
      <c r="C483" s="78"/>
      <c r="D483" s="87"/>
      <c r="E483" s="102" t="s">
        <v>25</v>
      </c>
      <c r="F483" s="88"/>
      <c r="G483" s="88"/>
      <c r="H483" s="88"/>
      <c r="I483" s="88"/>
      <c r="J483" s="422">
        <f ca="1">J482+J476+J472</f>
        <v>0</v>
      </c>
      <c r="K483" s="422">
        <f ca="1">K482+K476+K472</f>
        <v>0</v>
      </c>
      <c r="L483" s="422">
        <f ca="1">L482+L476+L472</f>
        <v>0</v>
      </c>
      <c r="M483" s="93"/>
      <c r="N483" s="81"/>
      <c r="O483" s="21"/>
      <c r="P483" s="2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5.0999999999999996" customHeight="1" x14ac:dyDescent="0.2">
      <c r="A484" s="2"/>
      <c r="C484" s="78"/>
      <c r="D484" s="87"/>
      <c r="E484" s="92"/>
      <c r="F484" s="88"/>
      <c r="G484" s="88"/>
      <c r="H484" s="88"/>
      <c r="I484" s="88"/>
      <c r="J484" s="88"/>
      <c r="K484" s="88"/>
      <c r="L484" s="88"/>
      <c r="M484" s="93"/>
      <c r="N484" s="81"/>
      <c r="O484" s="21"/>
      <c r="P484" s="2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idden="1" outlineLevel="1" x14ac:dyDescent="0.2">
      <c r="A485" s="2"/>
      <c r="C485" s="78"/>
      <c r="D485" s="87"/>
      <c r="E485" s="227" t="str">
        <f>E423</f>
        <v>Personnel Expense 1</v>
      </c>
      <c r="F485" s="88"/>
      <c r="G485" s="88"/>
      <c r="H485" s="88"/>
      <c r="I485" s="88"/>
      <c r="J485" s="415">
        <f ca="1">Step3_Output!I47</f>
        <v>0</v>
      </c>
      <c r="K485" s="415">
        <f ca="1">Step3_Output!N47</f>
        <v>0</v>
      </c>
      <c r="L485" s="415">
        <f ca="1">Step3_Output!S47</f>
        <v>0</v>
      </c>
      <c r="M485" s="93"/>
      <c r="N485" s="81"/>
      <c r="O485" s="21"/>
      <c r="P485" s="2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idden="1" outlineLevel="1" x14ac:dyDescent="0.2">
      <c r="A486" s="2"/>
      <c r="C486" s="78"/>
      <c r="D486" s="87"/>
      <c r="E486" s="227" t="str">
        <f>E424</f>
        <v>Personnel Expense 2</v>
      </c>
      <c r="F486" s="88"/>
      <c r="G486" s="88"/>
      <c r="H486" s="88"/>
      <c r="I486" s="88"/>
      <c r="J486" s="415">
        <f ca="1">Step3_Output!I48</f>
        <v>0</v>
      </c>
      <c r="K486" s="415">
        <f ca="1">Step3_Output!N48</f>
        <v>0</v>
      </c>
      <c r="L486" s="415">
        <f ca="1">Step3_Output!S48</f>
        <v>0</v>
      </c>
      <c r="M486" s="93"/>
      <c r="N486" s="81"/>
      <c r="O486" s="21"/>
      <c r="P486" s="2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idden="1" outlineLevel="1" x14ac:dyDescent="0.2">
      <c r="A487" s="2"/>
      <c r="C487" s="78"/>
      <c r="D487" s="87"/>
      <c r="E487" s="227" t="str">
        <f>E425</f>
        <v>Personnel Expense 3</v>
      </c>
      <c r="F487" s="88"/>
      <c r="G487" s="88"/>
      <c r="H487" s="88"/>
      <c r="I487" s="88"/>
      <c r="J487" s="415">
        <f ca="1">Step3_Output!I49</f>
        <v>0</v>
      </c>
      <c r="K487" s="415">
        <f ca="1">Step3_Output!N49</f>
        <v>0</v>
      </c>
      <c r="L487" s="415">
        <f ca="1">Step3_Output!S49</f>
        <v>0</v>
      </c>
      <c r="M487" s="93"/>
      <c r="N487" s="81"/>
      <c r="O487" s="21"/>
      <c r="P487" s="2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collapsed="1" x14ac:dyDescent="0.2">
      <c r="A488" s="2"/>
      <c r="C488" s="78"/>
      <c r="D488" s="87"/>
      <c r="E488" s="99" t="str">
        <f>E426</f>
        <v>Total Personnel</v>
      </c>
      <c r="F488" s="88"/>
      <c r="G488" s="88"/>
      <c r="H488" s="88"/>
      <c r="I488" s="88"/>
      <c r="J488" s="415">
        <f ca="1">SUM(J485:J487)</f>
        <v>0</v>
      </c>
      <c r="K488" s="415">
        <f ca="1">SUM(K485:K487)</f>
        <v>0</v>
      </c>
      <c r="L488" s="415">
        <f ca="1">SUM(L485:L487)</f>
        <v>0</v>
      </c>
      <c r="M488" s="93"/>
      <c r="N488" s="81"/>
      <c r="O488" s="21"/>
      <c r="P488" s="2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idden="1" outlineLevel="1" x14ac:dyDescent="0.2">
      <c r="A489" s="2"/>
      <c r="C489" s="78"/>
      <c r="D489" s="87"/>
      <c r="E489" s="227" t="str">
        <f>E427</f>
        <v>Non-Personnel Expense 1</v>
      </c>
      <c r="F489" s="88"/>
      <c r="G489" s="88"/>
      <c r="H489" s="88"/>
      <c r="I489" s="88"/>
      <c r="J489" s="415">
        <f ca="1">Step3_Output!I50</f>
        <v>0</v>
      </c>
      <c r="K489" s="415">
        <f ca="1">Step3_Output!N50</f>
        <v>0</v>
      </c>
      <c r="L489" s="415">
        <f ca="1">Step3_Output!S50</f>
        <v>0</v>
      </c>
      <c r="M489" s="93"/>
      <c r="N489" s="81"/>
      <c r="O489" s="21"/>
      <c r="P489" s="2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idden="1" outlineLevel="1" x14ac:dyDescent="0.2">
      <c r="A490" s="2"/>
      <c r="C490" s="78"/>
      <c r="D490" s="87"/>
      <c r="E490" s="227" t="str">
        <f t="shared" ref="E490:E495" si="52">E428</f>
        <v>Non-Personnel Expense 2</v>
      </c>
      <c r="F490" s="88"/>
      <c r="G490" s="88"/>
      <c r="H490" s="88"/>
      <c r="I490" s="88"/>
      <c r="J490" s="415">
        <f ca="1">Step3_Output!I51</f>
        <v>0</v>
      </c>
      <c r="K490" s="415">
        <f ca="1">Step3_Output!N51</f>
        <v>0</v>
      </c>
      <c r="L490" s="415">
        <f ca="1">Step3_Output!S51</f>
        <v>0</v>
      </c>
      <c r="M490" s="93"/>
      <c r="N490" s="81"/>
      <c r="O490" s="21"/>
      <c r="P490" s="2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idden="1" outlineLevel="1" x14ac:dyDescent="0.2">
      <c r="A491" s="2"/>
      <c r="C491" s="78"/>
      <c r="D491" s="87"/>
      <c r="E491" s="227" t="str">
        <f t="shared" si="52"/>
        <v>Non-Personnel Expense 3</v>
      </c>
      <c r="F491" s="88"/>
      <c r="G491" s="88"/>
      <c r="H491" s="88"/>
      <c r="I491" s="88"/>
      <c r="J491" s="415">
        <f ca="1">Step3_Output!I52</f>
        <v>0</v>
      </c>
      <c r="K491" s="415">
        <f ca="1">Step3_Output!N52</f>
        <v>0</v>
      </c>
      <c r="L491" s="415">
        <f ca="1">Step3_Output!S52</f>
        <v>0</v>
      </c>
      <c r="M491" s="93"/>
      <c r="N491" s="81"/>
      <c r="O491" s="21"/>
      <c r="P491" s="2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idden="1" outlineLevel="1" x14ac:dyDescent="0.2">
      <c r="A492" s="2"/>
      <c r="C492" s="78"/>
      <c r="D492" s="87"/>
      <c r="E492" s="227" t="str">
        <f t="shared" si="52"/>
        <v>Non-Personnel Expense 4</v>
      </c>
      <c r="F492" s="88"/>
      <c r="G492" s="88"/>
      <c r="H492" s="88"/>
      <c r="I492" s="88"/>
      <c r="J492" s="415">
        <f ca="1">Step3_Output!I53</f>
        <v>0</v>
      </c>
      <c r="K492" s="415">
        <f ca="1">Step3_Output!N53</f>
        <v>0</v>
      </c>
      <c r="L492" s="415">
        <f ca="1">Step3_Output!S53</f>
        <v>0</v>
      </c>
      <c r="M492" s="93"/>
      <c r="N492" s="81"/>
      <c r="O492" s="21"/>
      <c r="P492" s="2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idden="1" outlineLevel="1" x14ac:dyDescent="0.2">
      <c r="A493" s="2"/>
      <c r="C493" s="78"/>
      <c r="D493" s="87"/>
      <c r="E493" s="227" t="str">
        <f t="shared" si="52"/>
        <v>Non-Personnel Expense 5</v>
      </c>
      <c r="F493" s="88"/>
      <c r="G493" s="88"/>
      <c r="H493" s="88"/>
      <c r="I493" s="88"/>
      <c r="J493" s="415">
        <f ca="1">Step3_Output!I54</f>
        <v>0</v>
      </c>
      <c r="K493" s="415">
        <f ca="1">Step3_Output!N54</f>
        <v>0</v>
      </c>
      <c r="L493" s="415">
        <f ca="1">Step3_Output!S54</f>
        <v>0</v>
      </c>
      <c r="M493" s="93"/>
      <c r="N493" s="81"/>
      <c r="O493" s="21"/>
      <c r="P493" s="2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idden="1" outlineLevel="1" x14ac:dyDescent="0.2">
      <c r="A494" s="2"/>
      <c r="C494" s="78"/>
      <c r="D494" s="87"/>
      <c r="E494" s="227" t="str">
        <f t="shared" si="52"/>
        <v>Non-Personnel Expense 6</v>
      </c>
      <c r="F494" s="88"/>
      <c r="G494" s="88"/>
      <c r="H494" s="88"/>
      <c r="I494" s="88"/>
      <c r="J494" s="415">
        <f ca="1">Step3_Output!I55</f>
        <v>0</v>
      </c>
      <c r="K494" s="415">
        <f ca="1">Step3_Output!N55</f>
        <v>0</v>
      </c>
      <c r="L494" s="415">
        <f ca="1">Step3_Output!S55</f>
        <v>0</v>
      </c>
      <c r="M494" s="93"/>
      <c r="N494" s="81"/>
      <c r="O494" s="21"/>
      <c r="P494" s="2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idden="1" outlineLevel="1" x14ac:dyDescent="0.2">
      <c r="A495" s="2"/>
      <c r="C495" s="78"/>
      <c r="D495" s="87"/>
      <c r="E495" s="227" t="str">
        <f t="shared" si="52"/>
        <v>Non-Personnel Expense 7</v>
      </c>
      <c r="F495" s="88"/>
      <c r="G495" s="88"/>
      <c r="H495" s="88"/>
      <c r="I495" s="88"/>
      <c r="J495" s="415">
        <f ca="1">Step3_Output!I56</f>
        <v>0</v>
      </c>
      <c r="K495" s="415">
        <f ca="1">Step3_Output!N56</f>
        <v>0</v>
      </c>
      <c r="L495" s="415">
        <f ca="1">Step3_Output!S56</f>
        <v>0</v>
      </c>
      <c r="M495" s="93"/>
      <c r="N495" s="81"/>
      <c r="O495" s="21"/>
      <c r="P495" s="2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collapsed="1" x14ac:dyDescent="0.2">
      <c r="A496" s="2"/>
      <c r="C496" s="78"/>
      <c r="D496" s="87"/>
      <c r="E496" s="99" t="str">
        <f>E434</f>
        <v>Non-Personnel</v>
      </c>
      <c r="F496" s="88"/>
      <c r="G496" s="88"/>
      <c r="H496" s="88"/>
      <c r="I496" s="88"/>
      <c r="J496" s="415">
        <f ca="1">SUM(J489:J495)</f>
        <v>0</v>
      </c>
      <c r="K496" s="415">
        <f ca="1">SUM(K489:K495)</f>
        <v>0</v>
      </c>
      <c r="L496" s="415">
        <f ca="1">SUM(L489:L495)</f>
        <v>0</v>
      </c>
      <c r="M496" s="93"/>
      <c r="N496" s="81"/>
      <c r="O496" s="21"/>
      <c r="P496" s="2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x14ac:dyDescent="0.2">
      <c r="A497" s="2"/>
      <c r="C497" s="78"/>
      <c r="D497" s="87"/>
      <c r="E497" s="102" t="s">
        <v>95</v>
      </c>
      <c r="F497" s="88"/>
      <c r="G497" s="88"/>
      <c r="H497" s="88"/>
      <c r="I497" s="88"/>
      <c r="J497" s="422">
        <f ca="1">J496+J488</f>
        <v>0</v>
      </c>
      <c r="K497" s="422">
        <f ca="1">K496+K488</f>
        <v>0</v>
      </c>
      <c r="L497" s="422">
        <f ca="1">L496+L488</f>
        <v>0</v>
      </c>
      <c r="M497" s="93"/>
      <c r="N497" s="81"/>
      <c r="O497" s="21"/>
      <c r="P497" s="2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5.0999999999999996" customHeight="1" x14ac:dyDescent="0.2">
      <c r="A498" s="2"/>
      <c r="C498" s="78"/>
      <c r="D498" s="87"/>
      <c r="E498" s="92"/>
      <c r="F498" s="88"/>
      <c r="G498" s="88"/>
      <c r="H498" s="88"/>
      <c r="I498" s="88"/>
      <c r="J498" s="88"/>
      <c r="K498" s="88"/>
      <c r="L498" s="88"/>
      <c r="M498" s="93"/>
      <c r="N498" s="81"/>
      <c r="O498" s="21"/>
      <c r="P498" s="2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x14ac:dyDescent="0.2">
      <c r="A499" s="2"/>
      <c r="C499" s="78"/>
      <c r="D499" s="87"/>
      <c r="E499" s="102" t="s">
        <v>26</v>
      </c>
      <c r="F499" s="88"/>
      <c r="G499" s="88"/>
      <c r="H499" s="88"/>
      <c r="I499" s="88"/>
      <c r="J499" s="422">
        <f ca="1">J483-J497</f>
        <v>0</v>
      </c>
      <c r="K499" s="422">
        <f ca="1">K483-K497</f>
        <v>0</v>
      </c>
      <c r="L499" s="422">
        <f ca="1">L483-L497</f>
        <v>0</v>
      </c>
      <c r="M499" s="93"/>
      <c r="N499" s="81"/>
      <c r="O499" s="21"/>
      <c r="P499" s="2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5.0999999999999996" customHeight="1" x14ac:dyDescent="0.2">
      <c r="A500" s="2"/>
      <c r="C500" s="78"/>
      <c r="D500" s="87"/>
      <c r="E500" s="102"/>
      <c r="F500" s="88"/>
      <c r="G500" s="88"/>
      <c r="H500" s="88"/>
      <c r="I500" s="88"/>
      <c r="J500" s="88"/>
      <c r="K500" s="88"/>
      <c r="L500" s="88"/>
      <c r="M500" s="93"/>
      <c r="N500" s="81"/>
      <c r="O500" s="21"/>
      <c r="P500" s="2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x14ac:dyDescent="0.2">
      <c r="A501" s="2"/>
      <c r="C501" s="78"/>
      <c r="D501" s="87"/>
      <c r="E501" s="95" t="s">
        <v>48</v>
      </c>
      <c r="F501" s="88"/>
      <c r="G501" s="88"/>
      <c r="H501" s="88"/>
      <c r="I501" s="88"/>
      <c r="J501" s="88"/>
      <c r="K501" s="88"/>
      <c r="L501" s="88"/>
      <c r="M501" s="93"/>
      <c r="N501" s="81"/>
      <c r="O501" s="21"/>
      <c r="P501" s="2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x14ac:dyDescent="0.2">
      <c r="A502" s="2"/>
      <c r="C502" s="78"/>
      <c r="D502" s="87"/>
      <c r="E502" s="92" t="s">
        <v>127</v>
      </c>
      <c r="F502" s="88"/>
      <c r="G502" s="88"/>
      <c r="H502" s="88"/>
      <c r="I502" s="88"/>
      <c r="J502" s="115" t="e">
        <f ca="1">J462/(J497/12)</f>
        <v>#DIV/0!</v>
      </c>
      <c r="K502" s="115" t="e">
        <f ca="1">K462/(K497/12)</f>
        <v>#DIV/0!</v>
      </c>
      <c r="L502" s="115" t="e">
        <f ca="1">L462/(L497/12)</f>
        <v>#DIV/0!</v>
      </c>
      <c r="M502" s="93"/>
      <c r="N502" s="81"/>
      <c r="O502" s="21"/>
      <c r="P502" s="2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x14ac:dyDescent="0.2">
      <c r="A503" s="2"/>
      <c r="C503" s="78"/>
      <c r="D503" s="87"/>
      <c r="E503" s="94" t="s">
        <v>121</v>
      </c>
      <c r="F503" s="88"/>
      <c r="G503" s="88"/>
      <c r="H503" s="88"/>
      <c r="I503" s="88"/>
      <c r="J503" s="406" t="e">
        <f ca="1">(J469+J470+J471)/J497</f>
        <v>#DIV/0!</v>
      </c>
      <c r="K503" s="406" t="e">
        <f ca="1">(K469+K470+K471)/K497</f>
        <v>#DIV/0!</v>
      </c>
      <c r="L503" s="406" t="e">
        <f ca="1">(L469+L470+L471)/L497</f>
        <v>#DIV/0!</v>
      </c>
      <c r="M503" s="93"/>
      <c r="N503" s="81"/>
      <c r="O503" s="21"/>
      <c r="P503" s="2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x14ac:dyDescent="0.2">
      <c r="A504" s="2"/>
      <c r="C504" s="78"/>
      <c r="D504" s="87"/>
      <c r="E504" s="94" t="s">
        <v>126</v>
      </c>
      <c r="F504" s="88"/>
      <c r="G504" s="88"/>
      <c r="H504" s="88"/>
      <c r="I504" s="88"/>
      <c r="J504" s="405" t="e">
        <f ca="1">J467/J463</f>
        <v>#DIV/0!</v>
      </c>
      <c r="K504" s="405" t="e">
        <f ca="1">K467/K463</f>
        <v>#DIV/0!</v>
      </c>
      <c r="L504" s="405" t="e">
        <f ca="1">L467/L463</f>
        <v>#DIV/0!</v>
      </c>
      <c r="M504" s="93"/>
      <c r="N504" s="81"/>
      <c r="O504" s="21"/>
      <c r="P504" s="2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x14ac:dyDescent="0.2">
      <c r="A505" s="2"/>
      <c r="C505" s="78"/>
      <c r="D505" s="87"/>
      <c r="E505" s="96" t="s">
        <v>98</v>
      </c>
      <c r="F505" s="97"/>
      <c r="G505" s="97"/>
      <c r="H505" s="97"/>
      <c r="I505" s="97"/>
      <c r="J505" s="116" t="e">
        <f ca="1">J497/J463</f>
        <v>#DIV/0!</v>
      </c>
      <c r="K505" s="116" t="e">
        <f ca="1">K497/K463</f>
        <v>#DIV/0!</v>
      </c>
      <c r="L505" s="116" t="e">
        <f ca="1">L497/L463</f>
        <v>#DIV/0!</v>
      </c>
      <c r="M505" s="98"/>
      <c r="N505" s="81"/>
      <c r="O505" s="21"/>
      <c r="P505" s="2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3.5" thickBot="1" x14ac:dyDescent="0.25">
      <c r="A506" s="2"/>
      <c r="C506" s="82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4"/>
      <c r="O506" s="21"/>
      <c r="P506" s="2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3.5" thickBot="1" x14ac:dyDescent="0.25">
      <c r="A507" s="2"/>
      <c r="O507" s="4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x14ac:dyDescent="0.2">
      <c r="A508" s="2"/>
      <c r="C508" s="133"/>
      <c r="D508" s="134"/>
      <c r="E508" s="134"/>
      <c r="F508" s="134"/>
      <c r="G508" s="134"/>
      <c r="H508" s="134"/>
      <c r="I508" s="135"/>
      <c r="J508" s="136"/>
      <c r="K508" s="137"/>
      <c r="L508" s="137"/>
      <c r="M508" s="137"/>
      <c r="N508" s="138"/>
      <c r="O508" s="4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35">
      <c r="A509" s="2"/>
      <c r="C509" s="78"/>
      <c r="D509" s="87"/>
      <c r="E509" s="89" t="str">
        <f>E385</f>
        <v>Foundation Name</v>
      </c>
      <c r="F509" s="90"/>
      <c r="G509" s="90"/>
      <c r="H509" s="90"/>
      <c r="I509" s="90"/>
      <c r="J509" s="408" t="str">
        <f>Step2A_Scenario1!Q24</f>
        <v>Dec 31, 2017</v>
      </c>
      <c r="K509" s="409"/>
      <c r="L509" s="409"/>
      <c r="M509" s="91"/>
      <c r="N509" s="81"/>
      <c r="O509" s="21"/>
      <c r="P509" s="2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35">
      <c r="A510" s="2"/>
      <c r="C510" s="78"/>
      <c r="D510" s="87"/>
      <c r="E510" s="109" t="s">
        <v>21</v>
      </c>
      <c r="F510" s="88"/>
      <c r="G510" s="88"/>
      <c r="H510" s="6"/>
      <c r="I510" s="6"/>
      <c r="J510" s="410" t="str">
        <f>J448</f>
        <v>Scenario 1</v>
      </c>
      <c r="K510" s="410" t="str">
        <f>K448</f>
        <v>Scenario 2</v>
      </c>
      <c r="L510" s="410" t="str">
        <f>L448</f>
        <v>Scenario 3</v>
      </c>
      <c r="M510" s="93"/>
      <c r="N510" s="81"/>
      <c r="O510" s="21"/>
      <c r="P510" s="2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35">
      <c r="A511" s="2"/>
      <c r="C511" s="78"/>
      <c r="D511" s="87"/>
      <c r="E511" s="92"/>
      <c r="F511" s="88"/>
      <c r="G511" s="88"/>
      <c r="H511" s="6"/>
      <c r="I511" s="6"/>
      <c r="J511" s="410"/>
      <c r="K511" s="410"/>
      <c r="L511" s="410"/>
      <c r="M511" s="93"/>
      <c r="N511" s="81"/>
      <c r="O511" s="21"/>
      <c r="P511" s="2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idden="1" outlineLevel="2" x14ac:dyDescent="0.2">
      <c r="A512" s="2"/>
      <c r="C512" s="78"/>
      <c r="D512" s="87"/>
      <c r="E512" s="227" t="str">
        <f t="shared" ref="E512:E524" si="53">E450</f>
        <v>DAF Category 1</v>
      </c>
      <c r="F512" s="88"/>
      <c r="G512" s="88"/>
      <c r="H512" s="6"/>
      <c r="I512" s="6"/>
      <c r="J512" s="415">
        <f ca="1">Step3_Output!J11</f>
        <v>0</v>
      </c>
      <c r="K512" s="415">
        <f ca="1">Step3_Output!O11</f>
        <v>0</v>
      </c>
      <c r="L512" s="415">
        <f ca="1">Step3_Output!T11</f>
        <v>0</v>
      </c>
      <c r="M512" s="101"/>
      <c r="N512" s="81"/>
      <c r="O512" s="21"/>
      <c r="P512" s="2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idden="1" outlineLevel="2" x14ac:dyDescent="0.2">
      <c r="A513" s="2"/>
      <c r="C513" s="78"/>
      <c r="D513" s="87"/>
      <c r="E513" s="227" t="str">
        <f t="shared" si="53"/>
        <v>DAF Category 2</v>
      </c>
      <c r="F513" s="88"/>
      <c r="G513" s="88"/>
      <c r="H513" s="6"/>
      <c r="I513" s="6"/>
      <c r="J513" s="415">
        <f ca="1">Step3_Output!J12</f>
        <v>0</v>
      </c>
      <c r="K513" s="415">
        <f ca="1">Step3_Output!O12</f>
        <v>0</v>
      </c>
      <c r="L513" s="415">
        <f ca="1">Step3_Output!T12</f>
        <v>0</v>
      </c>
      <c r="M513" s="101"/>
      <c r="N513" s="81"/>
      <c r="O513" s="21"/>
      <c r="P513" s="2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idden="1" outlineLevel="2" x14ac:dyDescent="0.2">
      <c r="A514" s="2"/>
      <c r="C514" s="78"/>
      <c r="D514" s="87"/>
      <c r="E514" s="227" t="str">
        <f t="shared" si="53"/>
        <v>DAF Category 3</v>
      </c>
      <c r="F514" s="88"/>
      <c r="G514" s="88"/>
      <c r="H514" s="6"/>
      <c r="I514" s="6"/>
      <c r="J514" s="415">
        <f ca="1">Step3_Output!J13</f>
        <v>0</v>
      </c>
      <c r="K514" s="415">
        <f ca="1">Step3_Output!O13</f>
        <v>0</v>
      </c>
      <c r="L514" s="415">
        <f ca="1">Step3_Output!T13</f>
        <v>0</v>
      </c>
      <c r="M514" s="101"/>
      <c r="N514" s="81"/>
      <c r="O514" s="21"/>
      <c r="P514" s="2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idden="1" outlineLevel="1" x14ac:dyDescent="0.2">
      <c r="A515" s="2"/>
      <c r="C515" s="78"/>
      <c r="D515" s="87"/>
      <c r="E515" s="99" t="str">
        <f t="shared" si="53"/>
        <v>Total Donor Advised Funds</v>
      </c>
      <c r="F515" s="88"/>
      <c r="G515" s="88"/>
      <c r="H515" s="6"/>
      <c r="I515" s="6"/>
      <c r="J515" s="421">
        <f ca="1">Step3_Output!J14</f>
        <v>0</v>
      </c>
      <c r="K515" s="415">
        <f ca="1">Step3_Output!O14</f>
        <v>0</v>
      </c>
      <c r="L515" s="415">
        <f ca="1">Step3_Output!T14</f>
        <v>0</v>
      </c>
      <c r="M515" s="101"/>
      <c r="N515" s="81"/>
      <c r="O515" s="21"/>
      <c r="P515" s="2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idden="1" outlineLevel="1" x14ac:dyDescent="0.2">
      <c r="A516" s="2"/>
      <c r="C516" s="78"/>
      <c r="D516" s="87"/>
      <c r="E516" s="99" t="str">
        <f t="shared" si="53"/>
        <v>Scholarship</v>
      </c>
      <c r="F516" s="88"/>
      <c r="G516" s="88"/>
      <c r="H516" s="6"/>
      <c r="I516" s="6"/>
      <c r="J516" s="415">
        <f ca="1">Step3_Output!J15</f>
        <v>0</v>
      </c>
      <c r="K516" s="415">
        <f ca="1">Step3_Output!O15</f>
        <v>0</v>
      </c>
      <c r="L516" s="415">
        <f ca="1">Step3_Output!T15</f>
        <v>0</v>
      </c>
      <c r="M516" s="101"/>
      <c r="N516" s="81"/>
      <c r="O516" s="21"/>
      <c r="P516" s="2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idden="1" outlineLevel="1" x14ac:dyDescent="0.2">
      <c r="A517" s="2"/>
      <c r="C517" s="78"/>
      <c r="D517" s="87"/>
      <c r="E517" s="99" t="str">
        <f t="shared" si="53"/>
        <v>Unrestricted / FOI / Community Leadership</v>
      </c>
      <c r="F517" s="88"/>
      <c r="G517" s="88"/>
      <c r="H517" s="6"/>
      <c r="I517" s="6"/>
      <c r="J517" s="415">
        <f ca="1">Step3_Output!J16</f>
        <v>0</v>
      </c>
      <c r="K517" s="415">
        <f ca="1">Step3_Output!O16</f>
        <v>0</v>
      </c>
      <c r="L517" s="415">
        <f ca="1">Step3_Output!T16</f>
        <v>0</v>
      </c>
      <c r="M517" s="101"/>
      <c r="N517" s="81"/>
      <c r="O517" s="21"/>
      <c r="P517" s="2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idden="1" outlineLevel="1" x14ac:dyDescent="0.2">
      <c r="A518" s="2"/>
      <c r="C518" s="78"/>
      <c r="D518" s="87"/>
      <c r="E518" s="99" t="str">
        <f t="shared" si="53"/>
        <v>Designated / Agency</v>
      </c>
      <c r="F518" s="88"/>
      <c r="G518" s="88"/>
      <c r="H518" s="6"/>
      <c r="I518" s="6"/>
      <c r="J518" s="415">
        <f ca="1">Step3_Output!J17</f>
        <v>0</v>
      </c>
      <c r="K518" s="415">
        <f ca="1">Step3_Output!O17</f>
        <v>0</v>
      </c>
      <c r="L518" s="415">
        <f ca="1">Step3_Output!T17</f>
        <v>0</v>
      </c>
      <c r="M518" s="101"/>
      <c r="N518" s="81"/>
      <c r="O518" s="21"/>
      <c r="P518" s="2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idden="1" outlineLevel="1" x14ac:dyDescent="0.2">
      <c r="A519" s="2"/>
      <c r="C519" s="78"/>
      <c r="D519" s="87"/>
      <c r="E519" s="99" t="str">
        <f t="shared" si="53"/>
        <v>Supporting Organization</v>
      </c>
      <c r="F519" s="88"/>
      <c r="G519" s="88"/>
      <c r="H519" s="6"/>
      <c r="I519" s="6"/>
      <c r="J519" s="415">
        <f ca="1">Step3_Output!J18</f>
        <v>0</v>
      </c>
      <c r="K519" s="415">
        <f ca="1">Step3_Output!O18</f>
        <v>0</v>
      </c>
      <c r="L519" s="415">
        <f ca="1">Step3_Output!T18</f>
        <v>0</v>
      </c>
      <c r="M519" s="101"/>
      <c r="N519" s="81"/>
      <c r="O519" s="21"/>
      <c r="P519" s="2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idden="1" outlineLevel="1" x14ac:dyDescent="0.2">
      <c r="A520" s="2"/>
      <c r="C520" s="78"/>
      <c r="D520" s="87"/>
      <c r="E520" s="99" t="str">
        <f t="shared" si="53"/>
        <v>Other Fund Type 1</v>
      </c>
      <c r="F520" s="88"/>
      <c r="G520" s="88"/>
      <c r="H520" s="6"/>
      <c r="I520" s="6"/>
      <c r="J520" s="415">
        <f ca="1">Step3_Output!J19</f>
        <v>0</v>
      </c>
      <c r="K520" s="415">
        <f ca="1">Step3_Output!O19</f>
        <v>0</v>
      </c>
      <c r="L520" s="415">
        <f ca="1">Step3_Output!T19</f>
        <v>0</v>
      </c>
      <c r="M520" s="101"/>
      <c r="N520" s="81"/>
      <c r="O520" s="21"/>
      <c r="P520" s="2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idden="1" outlineLevel="1" x14ac:dyDescent="0.2">
      <c r="A521" s="2"/>
      <c r="C521" s="78"/>
      <c r="D521" s="87"/>
      <c r="E521" s="99" t="str">
        <f t="shared" si="53"/>
        <v>Other Fund Type 2</v>
      </c>
      <c r="F521" s="88"/>
      <c r="G521" s="88"/>
      <c r="H521" s="6"/>
      <c r="I521" s="6"/>
      <c r="J521" s="415">
        <f ca="1">Step3_Output!J20</f>
        <v>0</v>
      </c>
      <c r="K521" s="415">
        <f ca="1">Step3_Output!O20</f>
        <v>0</v>
      </c>
      <c r="L521" s="415">
        <f ca="1">Step3_Output!T20</f>
        <v>0</v>
      </c>
      <c r="M521" s="101"/>
      <c r="N521" s="81"/>
      <c r="O521" s="21"/>
      <c r="P521" s="2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idden="1" outlineLevel="1" x14ac:dyDescent="0.2">
      <c r="A522" s="2"/>
      <c r="C522" s="78"/>
      <c r="D522" s="87"/>
      <c r="E522" s="99" t="str">
        <f t="shared" si="53"/>
        <v>Other Fund Type 3</v>
      </c>
      <c r="F522" s="88"/>
      <c r="G522" s="88"/>
      <c r="H522" s="6"/>
      <c r="I522" s="6"/>
      <c r="J522" s="415">
        <f ca="1">Step3_Output!J21</f>
        <v>0</v>
      </c>
      <c r="K522" s="415">
        <f ca="1">Step3_Output!O21</f>
        <v>0</v>
      </c>
      <c r="L522" s="415">
        <f ca="1">Step3_Output!T21</f>
        <v>0</v>
      </c>
      <c r="M522" s="101"/>
      <c r="N522" s="81"/>
      <c r="O522" s="21"/>
      <c r="P522" s="2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idden="1" outlineLevel="1" x14ac:dyDescent="0.2">
      <c r="A523" s="2"/>
      <c r="C523" s="78"/>
      <c r="D523" s="87"/>
      <c r="E523" s="99" t="str">
        <f t="shared" si="53"/>
        <v>Operating / Administrative Endowment</v>
      </c>
      <c r="F523" s="88"/>
      <c r="G523" s="88"/>
      <c r="H523" s="6"/>
      <c r="I523" s="6"/>
      <c r="J523" s="415">
        <f ca="1">Step3_Output!J22</f>
        <v>0</v>
      </c>
      <c r="K523" s="415">
        <f ca="1">Step3_Output!O22</f>
        <v>0</v>
      </c>
      <c r="L523" s="415">
        <f ca="1">Step3_Output!T22</f>
        <v>0</v>
      </c>
      <c r="M523" s="101"/>
      <c r="N523" s="81"/>
      <c r="O523" s="21"/>
      <c r="P523" s="2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idden="1" outlineLevel="1" x14ac:dyDescent="0.2">
      <c r="A524" s="2"/>
      <c r="C524" s="78"/>
      <c r="D524" s="87"/>
      <c r="E524" s="99" t="str">
        <f t="shared" si="53"/>
        <v>Operating / Administrative Reserve</v>
      </c>
      <c r="F524" s="88"/>
      <c r="G524" s="88"/>
      <c r="H524" s="6"/>
      <c r="I524" s="6"/>
      <c r="J524" s="415">
        <f ca="1">Step3_Output!J23</f>
        <v>0</v>
      </c>
      <c r="K524" s="415">
        <f ca="1">Step3_Output!O23</f>
        <v>0</v>
      </c>
      <c r="L524" s="415">
        <f ca="1">Step3_Output!T23</f>
        <v>0</v>
      </c>
      <c r="M524" s="101"/>
      <c r="N524" s="81"/>
      <c r="O524" s="21"/>
      <c r="P524" s="2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collapsed="1" x14ac:dyDescent="0.2">
      <c r="A525" s="2"/>
      <c r="C525" s="78"/>
      <c r="D525" s="87"/>
      <c r="E525" s="102" t="s">
        <v>20</v>
      </c>
      <c r="F525" s="88"/>
      <c r="G525" s="88"/>
      <c r="H525" s="6"/>
      <c r="I525" s="6"/>
      <c r="J525" s="422">
        <f ca="1">SUM(J515:J524)</f>
        <v>0</v>
      </c>
      <c r="K525" s="422">
        <f ca="1">SUM(K515:K524)</f>
        <v>0</v>
      </c>
      <c r="L525" s="422">
        <f ca="1">SUM(L515:L524)</f>
        <v>0</v>
      </c>
      <c r="M525" s="101"/>
      <c r="N525" s="81"/>
      <c r="O525" s="21"/>
      <c r="P525" s="2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5.0999999999999996" customHeight="1" x14ac:dyDescent="0.2">
      <c r="A526" s="2"/>
      <c r="C526" s="78"/>
      <c r="D526" s="87"/>
      <c r="E526" s="92"/>
      <c r="F526" s="88"/>
      <c r="G526" s="88"/>
      <c r="H526" s="6"/>
      <c r="I526" s="6"/>
      <c r="J526" s="88"/>
      <c r="K526" s="88"/>
      <c r="L526" s="88"/>
      <c r="M526" s="93"/>
      <c r="N526" s="81"/>
      <c r="O526" s="21"/>
      <c r="P526" s="2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x14ac:dyDescent="0.2">
      <c r="A527" s="2"/>
      <c r="C527" s="78"/>
      <c r="D527" s="87"/>
      <c r="E527" s="102" t="s">
        <v>22</v>
      </c>
      <c r="F527" s="88"/>
      <c r="G527" s="88"/>
      <c r="H527" s="6"/>
      <c r="I527" s="6"/>
      <c r="J527" s="422">
        <f ca="1">Step3_Output!J26</f>
        <v>0</v>
      </c>
      <c r="K527" s="422">
        <f ca="1">Step3_Output!O26</f>
        <v>0</v>
      </c>
      <c r="L527" s="422">
        <f ca="1">Step3_Output!T26</f>
        <v>0</v>
      </c>
      <c r="M527" s="93"/>
      <c r="N527" s="81"/>
      <c r="O527" s="21"/>
      <c r="P527" s="2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5.0999999999999996" customHeight="1" x14ac:dyDescent="0.2">
      <c r="A528" s="2"/>
      <c r="C528" s="78"/>
      <c r="D528" s="87"/>
      <c r="E528" s="102"/>
      <c r="F528" s="88"/>
      <c r="G528" s="88"/>
      <c r="H528" s="6"/>
      <c r="I528" s="6"/>
      <c r="J528" s="100"/>
      <c r="K528" s="100"/>
      <c r="L528" s="100"/>
      <c r="M528" s="93"/>
      <c r="N528" s="81"/>
      <c r="O528" s="21"/>
      <c r="P528" s="2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x14ac:dyDescent="0.2">
      <c r="A529" s="2"/>
      <c r="C529" s="78"/>
      <c r="D529" s="87"/>
      <c r="E529" s="102" t="s">
        <v>23</v>
      </c>
      <c r="F529" s="88"/>
      <c r="G529" s="88"/>
      <c r="H529" s="6"/>
      <c r="I529" s="6"/>
      <c r="J529" s="422">
        <f ca="1">Step3_Output!J28</f>
        <v>0</v>
      </c>
      <c r="K529" s="422">
        <f ca="1">Step3_Output!O28</f>
        <v>0</v>
      </c>
      <c r="L529" s="422">
        <f ca="1">Step3_Output!T28</f>
        <v>0</v>
      </c>
      <c r="M529" s="93"/>
      <c r="N529" s="81"/>
      <c r="O529" s="21"/>
      <c r="P529" s="2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5.0999999999999996" customHeight="1" x14ac:dyDescent="0.2">
      <c r="A530" s="2"/>
      <c r="C530" s="78"/>
      <c r="D530" s="87"/>
      <c r="E530" s="92"/>
      <c r="F530" s="88"/>
      <c r="G530" s="88"/>
      <c r="H530" s="88"/>
      <c r="I530" s="88"/>
      <c r="J530" s="88"/>
      <c r="K530" s="88"/>
      <c r="L530" s="88"/>
      <c r="M530" s="93"/>
      <c r="N530" s="81"/>
      <c r="O530" s="21"/>
      <c r="P530" s="2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idden="1" outlineLevel="1" x14ac:dyDescent="0.2">
      <c r="A531" s="2"/>
      <c r="C531" s="78"/>
      <c r="D531" s="87"/>
      <c r="E531" s="227" t="str">
        <f>E469</f>
        <v>Administrative Fee Revenue</v>
      </c>
      <c r="F531" s="88"/>
      <c r="G531" s="88"/>
      <c r="H531" s="88"/>
      <c r="I531" s="88"/>
      <c r="J531" s="415">
        <f ca="1">Step3_Output!J32</f>
        <v>0</v>
      </c>
      <c r="K531" s="415">
        <f ca="1">Step3_Output!O32</f>
        <v>0</v>
      </c>
      <c r="L531" s="415">
        <f ca="1">Step3_Output!T32</f>
        <v>0</v>
      </c>
      <c r="M531" s="93"/>
      <c r="N531" s="81"/>
      <c r="O531" s="21"/>
      <c r="P531" s="2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idden="1" outlineLevel="1" x14ac:dyDescent="0.2">
      <c r="A532" s="2"/>
      <c r="C532" s="78"/>
      <c r="D532" s="87"/>
      <c r="E532" s="227" t="str">
        <f>E470</f>
        <v>Investment Fee Revenue</v>
      </c>
      <c r="F532" s="88"/>
      <c r="G532" s="88"/>
      <c r="H532" s="88"/>
      <c r="I532" s="88"/>
      <c r="J532" s="415">
        <f ca="1">Step3_Output!J33</f>
        <v>0</v>
      </c>
      <c r="K532" s="415">
        <f ca="1">Step3_Output!O33</f>
        <v>0</v>
      </c>
      <c r="L532" s="415">
        <f ca="1">Step3_Output!T33</f>
        <v>0</v>
      </c>
      <c r="M532" s="93"/>
      <c r="N532" s="81"/>
      <c r="O532" s="21"/>
      <c r="P532" s="2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idden="1" outlineLevel="1" x14ac:dyDescent="0.2">
      <c r="A533" s="2"/>
      <c r="C533" s="78"/>
      <c r="D533" s="87"/>
      <c r="E533" s="227" t="str">
        <f>E471</f>
        <v>Retained Interest from Non-Operating Funds</v>
      </c>
      <c r="F533" s="88"/>
      <c r="G533" s="88"/>
      <c r="H533" s="88"/>
      <c r="I533" s="88"/>
      <c r="J533" s="415">
        <f ca="1">Step3_Output!J34</f>
        <v>0</v>
      </c>
      <c r="K533" s="415">
        <f ca="1">Step3_Output!O34</f>
        <v>0</v>
      </c>
      <c r="L533" s="415">
        <f ca="1">Step3_Output!T34</f>
        <v>0</v>
      </c>
      <c r="M533" s="93"/>
      <c r="N533" s="81"/>
      <c r="O533" s="21"/>
      <c r="P533" s="2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collapsed="1" x14ac:dyDescent="0.2">
      <c r="A534" s="2"/>
      <c r="C534" s="78"/>
      <c r="D534" s="87"/>
      <c r="E534" s="99" t="s">
        <v>185</v>
      </c>
      <c r="F534" s="88"/>
      <c r="G534" s="88"/>
      <c r="H534" s="88"/>
      <c r="I534" s="88"/>
      <c r="J534" s="415">
        <f ca="1">SUM(J531:J533)</f>
        <v>0</v>
      </c>
      <c r="K534" s="415">
        <f ca="1">SUM(K531:K533)</f>
        <v>0</v>
      </c>
      <c r="L534" s="415">
        <f ca="1">SUM(L531:L533)</f>
        <v>0</v>
      </c>
      <c r="M534" s="93"/>
      <c r="N534" s="81"/>
      <c r="O534" s="21"/>
      <c r="P534" s="2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idden="1" outlineLevel="1" x14ac:dyDescent="0.2">
      <c r="A535" s="2"/>
      <c r="C535" s="78"/>
      <c r="D535" s="87"/>
      <c r="E535" s="227" t="str">
        <f>E473</f>
        <v>Retained Returns from Operating / Admin Endowment</v>
      </c>
      <c r="F535" s="88"/>
      <c r="G535" s="88"/>
      <c r="H535" s="88"/>
      <c r="I535" s="88"/>
      <c r="J535" s="415">
        <f ca="1">Step3_Output!J35</f>
        <v>0</v>
      </c>
      <c r="K535" s="415">
        <f ca="1">Step3_Output!O35</f>
        <v>0</v>
      </c>
      <c r="L535" s="415">
        <f ca="1">Step3_Output!T35</f>
        <v>0</v>
      </c>
      <c r="M535" s="93"/>
      <c r="N535" s="81"/>
      <c r="O535" s="21"/>
      <c r="P535" s="2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idden="1" outlineLevel="1" x14ac:dyDescent="0.2">
      <c r="A536" s="2"/>
      <c r="C536" s="78"/>
      <c r="D536" s="87"/>
      <c r="E536" s="227" t="str">
        <f>E474</f>
        <v>Principal Distribution from Operating / Admin Endowment</v>
      </c>
      <c r="F536" s="88"/>
      <c r="G536" s="88"/>
      <c r="H536" s="88"/>
      <c r="I536" s="88"/>
      <c r="J536" s="415">
        <f ca="1">Step3_Output!J36</f>
        <v>0</v>
      </c>
      <c r="K536" s="415">
        <f ca="1">Step3_Output!O36</f>
        <v>0</v>
      </c>
      <c r="L536" s="415">
        <f ca="1">Step3_Output!T36</f>
        <v>0</v>
      </c>
      <c r="M536" s="93"/>
      <c r="N536" s="81"/>
      <c r="O536" s="21"/>
      <c r="P536" s="2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idden="1" outlineLevel="1" x14ac:dyDescent="0.2">
      <c r="A537" s="2"/>
      <c r="C537" s="78"/>
      <c r="D537" s="87"/>
      <c r="E537" s="227" t="str">
        <f>E475</f>
        <v>Retained Returns from Operating / Admin Reserve</v>
      </c>
      <c r="F537" s="88"/>
      <c r="G537" s="88"/>
      <c r="H537" s="88"/>
      <c r="I537" s="88"/>
      <c r="J537" s="415">
        <f ca="1">Step3_Output!J37</f>
        <v>0</v>
      </c>
      <c r="K537" s="415">
        <f ca="1">Step3_Output!O37</f>
        <v>0</v>
      </c>
      <c r="L537" s="415">
        <f ca="1">Step3_Output!T37</f>
        <v>0</v>
      </c>
      <c r="M537" s="93"/>
      <c r="N537" s="81"/>
      <c r="O537" s="21"/>
      <c r="P537" s="2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collapsed="1" x14ac:dyDescent="0.2">
      <c r="A538" s="2"/>
      <c r="C538" s="78"/>
      <c r="D538" s="87"/>
      <c r="E538" s="99" t="s">
        <v>186</v>
      </c>
      <c r="F538" s="88"/>
      <c r="G538" s="88"/>
      <c r="H538" s="88"/>
      <c r="I538" s="88"/>
      <c r="J538" s="415">
        <f ca="1">SUM(J535:J537)</f>
        <v>0</v>
      </c>
      <c r="K538" s="415">
        <f ca="1">SUM(K535:K537)</f>
        <v>0</v>
      </c>
      <c r="L538" s="415">
        <f ca="1">SUM(L535:L537)</f>
        <v>0</v>
      </c>
      <c r="M538" s="93"/>
      <c r="N538" s="81"/>
      <c r="O538" s="21"/>
      <c r="P538" s="2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idden="1" outlineLevel="1" x14ac:dyDescent="0.2">
      <c r="A539" s="2"/>
      <c r="C539" s="78"/>
      <c r="D539" s="87"/>
      <c r="E539" s="227" t="str">
        <f>E477</f>
        <v>Other Revenue 1</v>
      </c>
      <c r="F539" s="88"/>
      <c r="G539" s="88"/>
      <c r="H539" s="88"/>
      <c r="I539" s="88"/>
      <c r="J539" s="415">
        <f ca="1">Step3_Output!J38</f>
        <v>0</v>
      </c>
      <c r="K539" s="415">
        <f ca="1">Step3_Output!O38</f>
        <v>0</v>
      </c>
      <c r="L539" s="415">
        <f ca="1">Step3_Output!T38</f>
        <v>0</v>
      </c>
      <c r="M539" s="93"/>
      <c r="N539" s="81"/>
      <c r="O539" s="21"/>
      <c r="P539" s="2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idden="1" outlineLevel="1" x14ac:dyDescent="0.2">
      <c r="A540" s="2"/>
      <c r="C540" s="78"/>
      <c r="D540" s="87"/>
      <c r="E540" s="227" t="str">
        <f>E478</f>
        <v>Other Revenue 2</v>
      </c>
      <c r="F540" s="88"/>
      <c r="G540" s="88"/>
      <c r="H540" s="88"/>
      <c r="I540" s="88"/>
      <c r="J540" s="415">
        <f ca="1">Step3_Output!J39</f>
        <v>0</v>
      </c>
      <c r="K540" s="415">
        <f ca="1">Step3_Output!O39</f>
        <v>0</v>
      </c>
      <c r="L540" s="415">
        <f ca="1">Step3_Output!T39</f>
        <v>0</v>
      </c>
      <c r="M540" s="93"/>
      <c r="N540" s="81"/>
      <c r="O540" s="21"/>
      <c r="P540" s="2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idden="1" outlineLevel="1" x14ac:dyDescent="0.2">
      <c r="A541" s="2"/>
      <c r="C541" s="78"/>
      <c r="D541" s="87"/>
      <c r="E541" s="227" t="str">
        <f>E479</f>
        <v>Other Revenue 3</v>
      </c>
      <c r="F541" s="88"/>
      <c r="G541" s="88"/>
      <c r="H541" s="88"/>
      <c r="I541" s="88"/>
      <c r="J541" s="415">
        <f ca="1">Step3_Output!J40</f>
        <v>0</v>
      </c>
      <c r="K541" s="415">
        <f ca="1">Step3_Output!O40</f>
        <v>0</v>
      </c>
      <c r="L541" s="415">
        <f ca="1">Step3_Output!T40</f>
        <v>0</v>
      </c>
      <c r="M541" s="93"/>
      <c r="N541" s="81"/>
      <c r="O541" s="21"/>
      <c r="P541" s="2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idden="1" outlineLevel="1" x14ac:dyDescent="0.2">
      <c r="A542" s="2"/>
      <c r="C542" s="78"/>
      <c r="D542" s="87"/>
      <c r="E542" s="227" t="str">
        <f>E480</f>
        <v>Other Revenue 4</v>
      </c>
      <c r="F542" s="88"/>
      <c r="G542" s="88"/>
      <c r="H542" s="88"/>
      <c r="I542" s="88"/>
      <c r="J542" s="415">
        <f ca="1">Step3_Output!J41</f>
        <v>0</v>
      </c>
      <c r="K542" s="415">
        <f ca="1">Step3_Output!O41</f>
        <v>0</v>
      </c>
      <c r="L542" s="415">
        <f ca="1">Step3_Output!T41</f>
        <v>0</v>
      </c>
      <c r="M542" s="93"/>
      <c r="N542" s="81"/>
      <c r="O542" s="21"/>
      <c r="P542" s="2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idden="1" outlineLevel="1" x14ac:dyDescent="0.2">
      <c r="A543" s="2"/>
      <c r="C543" s="78"/>
      <c r="D543" s="87"/>
      <c r="E543" s="227" t="str">
        <f>E481</f>
        <v>Other Revenue 5</v>
      </c>
      <c r="F543" s="88"/>
      <c r="G543" s="88"/>
      <c r="H543" s="88"/>
      <c r="I543" s="88"/>
      <c r="J543" s="415">
        <f ca="1">Step3_Output!J42</f>
        <v>0</v>
      </c>
      <c r="K543" s="415">
        <f ca="1">Step3_Output!O42</f>
        <v>0</v>
      </c>
      <c r="L543" s="415">
        <f ca="1">Step3_Output!T42</f>
        <v>0</v>
      </c>
      <c r="M543" s="93"/>
      <c r="N543" s="81"/>
      <c r="O543" s="21"/>
      <c r="P543" s="2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collapsed="1" x14ac:dyDescent="0.2">
      <c r="A544" s="2"/>
      <c r="C544" s="78"/>
      <c r="D544" s="87"/>
      <c r="E544" s="99" t="s">
        <v>187</v>
      </c>
      <c r="F544" s="88"/>
      <c r="G544" s="88"/>
      <c r="H544" s="88"/>
      <c r="I544" s="88"/>
      <c r="J544" s="415">
        <f ca="1">SUM(J539:J543)</f>
        <v>0</v>
      </c>
      <c r="K544" s="415">
        <f ca="1">SUM(K539:K543)</f>
        <v>0</v>
      </c>
      <c r="L544" s="415">
        <f ca="1">SUM(L539:L543)</f>
        <v>0</v>
      </c>
      <c r="M544" s="93"/>
      <c r="N544" s="81"/>
      <c r="O544" s="21"/>
      <c r="P544" s="2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x14ac:dyDescent="0.2">
      <c r="A545" s="2"/>
      <c r="C545" s="78"/>
      <c r="D545" s="87"/>
      <c r="E545" s="102" t="s">
        <v>25</v>
      </c>
      <c r="F545" s="88"/>
      <c r="G545" s="88"/>
      <c r="H545" s="88"/>
      <c r="I545" s="88"/>
      <c r="J545" s="422">
        <f ca="1">J544+J538+J534</f>
        <v>0</v>
      </c>
      <c r="K545" s="422">
        <f ca="1">K544+K538+K534</f>
        <v>0</v>
      </c>
      <c r="L545" s="422">
        <f ca="1">L544+L538+L534</f>
        <v>0</v>
      </c>
      <c r="M545" s="93"/>
      <c r="N545" s="81"/>
      <c r="O545" s="21"/>
      <c r="P545" s="2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5.0999999999999996" customHeight="1" x14ac:dyDescent="0.2">
      <c r="A546" s="2"/>
      <c r="C546" s="78"/>
      <c r="D546" s="87"/>
      <c r="E546" s="92"/>
      <c r="F546" s="88"/>
      <c r="G546" s="88"/>
      <c r="H546" s="88"/>
      <c r="I546" s="88"/>
      <c r="J546" s="88"/>
      <c r="K546" s="88"/>
      <c r="L546" s="88"/>
      <c r="M546" s="93"/>
      <c r="N546" s="81"/>
      <c r="O546" s="21"/>
      <c r="P546" s="2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idden="1" outlineLevel="1" x14ac:dyDescent="0.2">
      <c r="A547" s="2"/>
      <c r="C547" s="78"/>
      <c r="D547" s="87"/>
      <c r="E547" s="227" t="str">
        <f>E485</f>
        <v>Personnel Expense 1</v>
      </c>
      <c r="F547" s="88"/>
      <c r="G547" s="88"/>
      <c r="H547" s="88"/>
      <c r="I547" s="88"/>
      <c r="J547" s="415">
        <f ca="1">Step3_Output!J47</f>
        <v>0</v>
      </c>
      <c r="K547" s="415">
        <f ca="1">Step3_Output!O47</f>
        <v>0</v>
      </c>
      <c r="L547" s="415">
        <f ca="1">Step3_Output!T47</f>
        <v>0</v>
      </c>
      <c r="M547" s="93"/>
      <c r="N547" s="81"/>
      <c r="O547" s="21"/>
      <c r="P547" s="2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idden="1" outlineLevel="1" x14ac:dyDescent="0.2">
      <c r="A548" s="2"/>
      <c r="C548" s="78"/>
      <c r="D548" s="87"/>
      <c r="E548" s="227" t="str">
        <f>E486</f>
        <v>Personnel Expense 2</v>
      </c>
      <c r="F548" s="88"/>
      <c r="G548" s="88"/>
      <c r="H548" s="88"/>
      <c r="I548" s="88"/>
      <c r="J548" s="415">
        <f ca="1">Step3_Output!J48</f>
        <v>0</v>
      </c>
      <c r="K548" s="415">
        <f ca="1">Step3_Output!O48</f>
        <v>0</v>
      </c>
      <c r="L548" s="415">
        <f ca="1">Step3_Output!T48</f>
        <v>0</v>
      </c>
      <c r="M548" s="93"/>
      <c r="N548" s="81"/>
      <c r="O548" s="21"/>
      <c r="P548" s="2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idden="1" outlineLevel="1" x14ac:dyDescent="0.2">
      <c r="A549" s="2"/>
      <c r="C549" s="78"/>
      <c r="D549" s="87"/>
      <c r="E549" s="227" t="str">
        <f>E487</f>
        <v>Personnel Expense 3</v>
      </c>
      <c r="F549" s="88"/>
      <c r="G549" s="88"/>
      <c r="H549" s="88"/>
      <c r="I549" s="88"/>
      <c r="J549" s="415">
        <f ca="1">Step3_Output!J49</f>
        <v>0</v>
      </c>
      <c r="K549" s="415">
        <f ca="1">Step3_Output!O49</f>
        <v>0</v>
      </c>
      <c r="L549" s="415">
        <f ca="1">Step3_Output!T49</f>
        <v>0</v>
      </c>
      <c r="M549" s="93"/>
      <c r="N549" s="81"/>
      <c r="O549" s="21"/>
      <c r="P549" s="2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collapsed="1" x14ac:dyDescent="0.2">
      <c r="A550" s="2"/>
      <c r="C550" s="78"/>
      <c r="D550" s="87"/>
      <c r="E550" s="99" t="str">
        <f>E488</f>
        <v>Total Personnel</v>
      </c>
      <c r="F550" s="88"/>
      <c r="G550" s="88"/>
      <c r="H550" s="88"/>
      <c r="I550" s="88"/>
      <c r="J550" s="415">
        <f ca="1">SUM(J547:J549)</f>
        <v>0</v>
      </c>
      <c r="K550" s="415">
        <f ca="1">SUM(K547:K549)</f>
        <v>0</v>
      </c>
      <c r="L550" s="415">
        <f ca="1">SUM(L547:L549)</f>
        <v>0</v>
      </c>
      <c r="M550" s="93"/>
      <c r="N550" s="81"/>
      <c r="O550" s="21"/>
      <c r="P550" s="2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idden="1" outlineLevel="1" x14ac:dyDescent="0.2">
      <c r="A551" s="2"/>
      <c r="C551" s="78"/>
      <c r="D551" s="87"/>
      <c r="E551" s="227" t="str">
        <f>E489</f>
        <v>Non-Personnel Expense 1</v>
      </c>
      <c r="F551" s="88"/>
      <c r="G551" s="88"/>
      <c r="H551" s="88"/>
      <c r="I551" s="88"/>
      <c r="J551" s="415">
        <f ca="1">Step3_Output!J50</f>
        <v>0</v>
      </c>
      <c r="K551" s="415">
        <f ca="1">Step3_Output!O50</f>
        <v>0</v>
      </c>
      <c r="L551" s="415">
        <f ca="1">Step3_Output!T50</f>
        <v>0</v>
      </c>
      <c r="M551" s="93"/>
      <c r="N551" s="81"/>
      <c r="O551" s="21"/>
      <c r="P551" s="2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idden="1" outlineLevel="1" x14ac:dyDescent="0.2">
      <c r="A552" s="2"/>
      <c r="C552" s="78"/>
      <c r="D552" s="87"/>
      <c r="E552" s="227" t="str">
        <f t="shared" ref="E552:E557" si="54">E490</f>
        <v>Non-Personnel Expense 2</v>
      </c>
      <c r="F552" s="88"/>
      <c r="G552" s="88"/>
      <c r="H552" s="88"/>
      <c r="I552" s="88"/>
      <c r="J552" s="415">
        <f ca="1">Step3_Output!J51</f>
        <v>0</v>
      </c>
      <c r="K552" s="415">
        <f ca="1">Step3_Output!O51</f>
        <v>0</v>
      </c>
      <c r="L552" s="415">
        <f ca="1">Step3_Output!T51</f>
        <v>0</v>
      </c>
      <c r="M552" s="93"/>
      <c r="N552" s="81"/>
      <c r="O552" s="21"/>
      <c r="P552" s="2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idden="1" outlineLevel="1" x14ac:dyDescent="0.2">
      <c r="A553" s="2"/>
      <c r="C553" s="78"/>
      <c r="D553" s="87"/>
      <c r="E553" s="227" t="str">
        <f t="shared" si="54"/>
        <v>Non-Personnel Expense 3</v>
      </c>
      <c r="F553" s="88"/>
      <c r="G553" s="88"/>
      <c r="H553" s="88"/>
      <c r="I553" s="88"/>
      <c r="J553" s="415">
        <f ca="1">Step3_Output!J52</f>
        <v>0</v>
      </c>
      <c r="K553" s="415">
        <f ca="1">Step3_Output!O52</f>
        <v>0</v>
      </c>
      <c r="L553" s="415">
        <f ca="1">Step3_Output!T52</f>
        <v>0</v>
      </c>
      <c r="M553" s="93"/>
      <c r="N553" s="81"/>
      <c r="O553" s="21"/>
      <c r="P553" s="2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idden="1" outlineLevel="1" x14ac:dyDescent="0.2">
      <c r="A554" s="2"/>
      <c r="C554" s="78"/>
      <c r="D554" s="87"/>
      <c r="E554" s="227" t="str">
        <f t="shared" si="54"/>
        <v>Non-Personnel Expense 4</v>
      </c>
      <c r="F554" s="88"/>
      <c r="G554" s="88"/>
      <c r="H554" s="88"/>
      <c r="I554" s="88"/>
      <c r="J554" s="415">
        <f ca="1">Step3_Output!J53</f>
        <v>0</v>
      </c>
      <c r="K554" s="415">
        <f ca="1">Step3_Output!O53</f>
        <v>0</v>
      </c>
      <c r="L554" s="415">
        <f ca="1">Step3_Output!T53</f>
        <v>0</v>
      </c>
      <c r="M554" s="93"/>
      <c r="N554" s="81"/>
      <c r="O554" s="21"/>
      <c r="P554" s="2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idden="1" outlineLevel="1" x14ac:dyDescent="0.2">
      <c r="A555" s="2"/>
      <c r="C555" s="78"/>
      <c r="D555" s="87"/>
      <c r="E555" s="227" t="str">
        <f t="shared" si="54"/>
        <v>Non-Personnel Expense 5</v>
      </c>
      <c r="F555" s="88"/>
      <c r="G555" s="88"/>
      <c r="H555" s="88"/>
      <c r="I555" s="88"/>
      <c r="J555" s="415">
        <f ca="1">Step3_Output!J54</f>
        <v>0</v>
      </c>
      <c r="K555" s="415">
        <f ca="1">Step3_Output!O54</f>
        <v>0</v>
      </c>
      <c r="L555" s="415">
        <f ca="1">Step3_Output!T54</f>
        <v>0</v>
      </c>
      <c r="M555" s="93"/>
      <c r="N555" s="81"/>
      <c r="O555" s="21"/>
      <c r="P555" s="2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idden="1" outlineLevel="1" x14ac:dyDescent="0.2">
      <c r="A556" s="2"/>
      <c r="C556" s="78"/>
      <c r="D556" s="87"/>
      <c r="E556" s="227" t="str">
        <f t="shared" si="54"/>
        <v>Non-Personnel Expense 6</v>
      </c>
      <c r="F556" s="88"/>
      <c r="G556" s="88"/>
      <c r="H556" s="88"/>
      <c r="I556" s="88"/>
      <c r="J556" s="415">
        <f ca="1">Step3_Output!J55</f>
        <v>0</v>
      </c>
      <c r="K556" s="415">
        <f ca="1">Step3_Output!O55</f>
        <v>0</v>
      </c>
      <c r="L556" s="415">
        <f ca="1">Step3_Output!T55</f>
        <v>0</v>
      </c>
      <c r="M556" s="93"/>
      <c r="N556" s="81"/>
      <c r="O556" s="21"/>
      <c r="P556" s="2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idden="1" outlineLevel="1" x14ac:dyDescent="0.2">
      <c r="A557" s="2"/>
      <c r="C557" s="78"/>
      <c r="D557" s="87"/>
      <c r="E557" s="227" t="str">
        <f t="shared" si="54"/>
        <v>Non-Personnel Expense 7</v>
      </c>
      <c r="F557" s="88"/>
      <c r="G557" s="88"/>
      <c r="H557" s="88"/>
      <c r="I557" s="88"/>
      <c r="J557" s="415">
        <f ca="1">Step3_Output!J56</f>
        <v>0</v>
      </c>
      <c r="K557" s="415">
        <f ca="1">Step3_Output!O56</f>
        <v>0</v>
      </c>
      <c r="L557" s="415">
        <f ca="1">Step3_Output!T56</f>
        <v>0</v>
      </c>
      <c r="M557" s="93"/>
      <c r="N557" s="81"/>
      <c r="O557" s="21"/>
      <c r="P557" s="2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collapsed="1" x14ac:dyDescent="0.2">
      <c r="A558" s="2"/>
      <c r="C558" s="78"/>
      <c r="D558" s="87"/>
      <c r="E558" s="99" t="str">
        <f>E496</f>
        <v>Non-Personnel</v>
      </c>
      <c r="F558" s="88"/>
      <c r="G558" s="88"/>
      <c r="H558" s="88"/>
      <c r="I558" s="88"/>
      <c r="J558" s="415">
        <f ca="1">SUM(J551:J557)</f>
        <v>0</v>
      </c>
      <c r="K558" s="415">
        <f ca="1">SUM(K551:K557)</f>
        <v>0</v>
      </c>
      <c r="L558" s="415">
        <f ca="1">SUM(L551:L557)</f>
        <v>0</v>
      </c>
      <c r="M558" s="93"/>
      <c r="N558" s="81"/>
      <c r="O558" s="21"/>
      <c r="P558" s="2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x14ac:dyDescent="0.2">
      <c r="A559" s="2"/>
      <c r="C559" s="78"/>
      <c r="D559" s="87"/>
      <c r="E559" s="102" t="s">
        <v>95</v>
      </c>
      <c r="F559" s="88"/>
      <c r="G559" s="88"/>
      <c r="H559" s="88"/>
      <c r="I559" s="88"/>
      <c r="J559" s="422">
        <f ca="1">J558+J550</f>
        <v>0</v>
      </c>
      <c r="K559" s="422">
        <f ca="1">K558+K550</f>
        <v>0</v>
      </c>
      <c r="L559" s="422">
        <f ca="1">L558+L550</f>
        <v>0</v>
      </c>
      <c r="M559" s="93"/>
      <c r="N559" s="81"/>
      <c r="O559" s="21"/>
      <c r="P559" s="2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5.0999999999999996" customHeight="1" x14ac:dyDescent="0.2">
      <c r="A560" s="2"/>
      <c r="C560" s="78"/>
      <c r="D560" s="87"/>
      <c r="E560" s="92"/>
      <c r="F560" s="88"/>
      <c r="G560" s="88"/>
      <c r="H560" s="88"/>
      <c r="I560" s="88"/>
      <c r="J560" s="88"/>
      <c r="K560" s="88"/>
      <c r="L560" s="88"/>
      <c r="M560" s="93"/>
      <c r="N560" s="81"/>
      <c r="O560" s="21"/>
      <c r="P560" s="2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x14ac:dyDescent="0.2">
      <c r="A561" s="2"/>
      <c r="C561" s="78"/>
      <c r="D561" s="87"/>
      <c r="E561" s="102" t="s">
        <v>26</v>
      </c>
      <c r="F561" s="88"/>
      <c r="G561" s="88"/>
      <c r="H561" s="88"/>
      <c r="I561" s="88"/>
      <c r="J561" s="422">
        <f ca="1">J545-J559</f>
        <v>0</v>
      </c>
      <c r="K561" s="422">
        <f ca="1">K545-K559</f>
        <v>0</v>
      </c>
      <c r="L561" s="422">
        <f ca="1">L545-L559</f>
        <v>0</v>
      </c>
      <c r="M561" s="93"/>
      <c r="N561" s="81"/>
      <c r="O561" s="21"/>
      <c r="P561" s="2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5.0999999999999996" customHeight="1" x14ac:dyDescent="0.2">
      <c r="A562" s="2"/>
      <c r="C562" s="78"/>
      <c r="D562" s="87"/>
      <c r="E562" s="102"/>
      <c r="F562" s="88"/>
      <c r="G562" s="88"/>
      <c r="H562" s="88"/>
      <c r="I562" s="88"/>
      <c r="J562" s="88"/>
      <c r="K562" s="88"/>
      <c r="L562" s="88"/>
      <c r="M562" s="93"/>
      <c r="N562" s="81"/>
      <c r="O562" s="21"/>
      <c r="P562" s="2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x14ac:dyDescent="0.2">
      <c r="A563" s="2"/>
      <c r="C563" s="78"/>
      <c r="D563" s="87"/>
      <c r="E563" s="95" t="s">
        <v>48</v>
      </c>
      <c r="F563" s="88"/>
      <c r="G563" s="88"/>
      <c r="H563" s="88"/>
      <c r="I563" s="88"/>
      <c r="J563" s="88"/>
      <c r="K563" s="88"/>
      <c r="L563" s="88"/>
      <c r="M563" s="93"/>
      <c r="N563" s="81"/>
      <c r="O563" s="21"/>
      <c r="P563" s="2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x14ac:dyDescent="0.2">
      <c r="A564" s="2"/>
      <c r="C564" s="78"/>
      <c r="D564" s="87"/>
      <c r="E564" s="92" t="s">
        <v>127</v>
      </c>
      <c r="F564" s="88"/>
      <c r="G564" s="88"/>
      <c r="H564" s="88"/>
      <c r="I564" s="88"/>
      <c r="J564" s="115" t="e">
        <f ca="1">J524/(J559/12)</f>
        <v>#DIV/0!</v>
      </c>
      <c r="K564" s="115" t="e">
        <f ca="1">K524/(K559/12)</f>
        <v>#DIV/0!</v>
      </c>
      <c r="L564" s="115" t="e">
        <f ca="1">L524/(L559/12)</f>
        <v>#DIV/0!</v>
      </c>
      <c r="M564" s="93"/>
      <c r="N564" s="81"/>
      <c r="O564" s="21"/>
      <c r="P564" s="2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x14ac:dyDescent="0.2">
      <c r="A565" s="2"/>
      <c r="C565" s="78"/>
      <c r="D565" s="87"/>
      <c r="E565" s="94" t="s">
        <v>121</v>
      </c>
      <c r="F565" s="88"/>
      <c r="G565" s="88"/>
      <c r="H565" s="88"/>
      <c r="I565" s="88"/>
      <c r="J565" s="406" t="e">
        <f ca="1">(J531+J532+J533)/J559</f>
        <v>#DIV/0!</v>
      </c>
      <c r="K565" s="406" t="e">
        <f ca="1">(K531+K532+K533)/K559</f>
        <v>#DIV/0!</v>
      </c>
      <c r="L565" s="406" t="e">
        <f ca="1">(L531+L532+L533)/L559</f>
        <v>#DIV/0!</v>
      </c>
      <c r="M565" s="93"/>
      <c r="N565" s="81"/>
      <c r="O565" s="21"/>
      <c r="P565" s="2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x14ac:dyDescent="0.2">
      <c r="A566" s="2"/>
      <c r="C566" s="78"/>
      <c r="D566" s="87"/>
      <c r="E566" s="94" t="s">
        <v>126</v>
      </c>
      <c r="F566" s="88"/>
      <c r="G566" s="88"/>
      <c r="H566" s="88"/>
      <c r="I566" s="88"/>
      <c r="J566" s="405" t="e">
        <f ca="1">J529/J525</f>
        <v>#DIV/0!</v>
      </c>
      <c r="K566" s="405" t="e">
        <f ca="1">K529/K525</f>
        <v>#DIV/0!</v>
      </c>
      <c r="L566" s="405" t="e">
        <f ca="1">L529/L525</f>
        <v>#DIV/0!</v>
      </c>
      <c r="M566" s="93"/>
      <c r="N566" s="81"/>
      <c r="O566" s="21"/>
      <c r="P566" s="2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x14ac:dyDescent="0.2">
      <c r="A567" s="2"/>
      <c r="C567" s="78"/>
      <c r="D567" s="87"/>
      <c r="E567" s="96" t="s">
        <v>98</v>
      </c>
      <c r="F567" s="97"/>
      <c r="G567" s="97"/>
      <c r="H567" s="97"/>
      <c r="I567" s="97"/>
      <c r="J567" s="116" t="e">
        <f ca="1">J559/J525</f>
        <v>#DIV/0!</v>
      </c>
      <c r="K567" s="116" t="e">
        <f ca="1">K559/K525</f>
        <v>#DIV/0!</v>
      </c>
      <c r="L567" s="116" t="e">
        <f ca="1">L559/L525</f>
        <v>#DIV/0!</v>
      </c>
      <c r="M567" s="98"/>
      <c r="N567" s="81"/>
      <c r="O567" s="21"/>
      <c r="P567" s="2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3.5" thickBot="1" x14ac:dyDescent="0.25">
      <c r="A568" s="2"/>
      <c r="C568" s="82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4"/>
      <c r="O568" s="21"/>
      <c r="P568" s="2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3.5" thickBot="1" x14ac:dyDescent="0.25">
      <c r="A569" s="2"/>
      <c r="O569" s="4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x14ac:dyDescent="0.2">
      <c r="A570" s="2"/>
      <c r="C570" s="133"/>
      <c r="D570" s="134"/>
      <c r="E570" s="134"/>
      <c r="F570" s="134"/>
      <c r="G570" s="134"/>
      <c r="H570" s="134"/>
      <c r="I570" s="135"/>
      <c r="J570" s="136"/>
      <c r="K570" s="137"/>
      <c r="L570" s="137"/>
      <c r="M570" s="137"/>
      <c r="N570" s="138"/>
      <c r="O570" s="4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35">
      <c r="A571" s="2"/>
      <c r="C571" s="78"/>
      <c r="D571" s="87"/>
      <c r="E571" s="89" t="str">
        <f>E447</f>
        <v>Foundation Name</v>
      </c>
      <c r="F571" s="90"/>
      <c r="G571" s="90"/>
      <c r="H571" s="90"/>
      <c r="I571" s="90"/>
      <c r="J571" s="408" t="str">
        <f>Step2A_Scenario1!R24</f>
        <v>Dec 31, 2018</v>
      </c>
      <c r="K571" s="409"/>
      <c r="L571" s="409"/>
      <c r="M571" s="91"/>
      <c r="N571" s="81"/>
      <c r="O571" s="21"/>
      <c r="P571" s="2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35">
      <c r="A572" s="2"/>
      <c r="C572" s="78"/>
      <c r="D572" s="87"/>
      <c r="E572" s="109" t="s">
        <v>21</v>
      </c>
      <c r="F572" s="88"/>
      <c r="G572" s="88"/>
      <c r="H572" s="6"/>
      <c r="I572" s="6"/>
      <c r="J572" s="410" t="str">
        <f>J510</f>
        <v>Scenario 1</v>
      </c>
      <c r="K572" s="410" t="str">
        <f>K510</f>
        <v>Scenario 2</v>
      </c>
      <c r="L572" s="410" t="str">
        <f>L510</f>
        <v>Scenario 3</v>
      </c>
      <c r="M572" s="93"/>
      <c r="N572" s="81"/>
      <c r="O572" s="21"/>
      <c r="P572" s="2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35">
      <c r="A573" s="2"/>
      <c r="C573" s="78"/>
      <c r="D573" s="87"/>
      <c r="E573" s="92"/>
      <c r="F573" s="88"/>
      <c r="G573" s="88"/>
      <c r="H573" s="6"/>
      <c r="I573" s="6"/>
      <c r="J573" s="410"/>
      <c r="K573" s="410"/>
      <c r="L573" s="410"/>
      <c r="M573" s="93"/>
      <c r="N573" s="81"/>
      <c r="O573" s="21"/>
      <c r="P573" s="2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idden="1" outlineLevel="2" x14ac:dyDescent="0.2">
      <c r="A574" s="2"/>
      <c r="C574" s="78"/>
      <c r="D574" s="87"/>
      <c r="E574" s="227" t="str">
        <f t="shared" ref="E574:E586" si="55">E512</f>
        <v>DAF Category 1</v>
      </c>
      <c r="F574" s="88"/>
      <c r="G574" s="88"/>
      <c r="H574" s="6"/>
      <c r="I574" s="6"/>
      <c r="J574" s="415">
        <f ca="1">Step3_Output!K11</f>
        <v>0</v>
      </c>
      <c r="K574" s="415">
        <f ca="1">Step3_Output!P11</f>
        <v>0</v>
      </c>
      <c r="L574" s="415">
        <f ca="1">Step3_Output!U11</f>
        <v>0</v>
      </c>
      <c r="M574" s="101"/>
      <c r="N574" s="81"/>
      <c r="O574" s="21"/>
      <c r="P574" s="2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idden="1" outlineLevel="2" x14ac:dyDescent="0.2">
      <c r="A575" s="2"/>
      <c r="C575" s="78"/>
      <c r="D575" s="87"/>
      <c r="E575" s="227" t="str">
        <f t="shared" si="55"/>
        <v>DAF Category 2</v>
      </c>
      <c r="F575" s="88"/>
      <c r="G575" s="88"/>
      <c r="H575" s="6"/>
      <c r="I575" s="6"/>
      <c r="J575" s="415">
        <f ca="1">Step3_Output!K12</f>
        <v>0</v>
      </c>
      <c r="K575" s="415">
        <f ca="1">Step3_Output!P12</f>
        <v>0</v>
      </c>
      <c r="L575" s="415">
        <f ca="1">Step3_Output!U12</f>
        <v>0</v>
      </c>
      <c r="M575" s="101"/>
      <c r="N575" s="81"/>
      <c r="O575" s="21"/>
      <c r="P575" s="2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idden="1" outlineLevel="2" x14ac:dyDescent="0.2">
      <c r="A576" s="2"/>
      <c r="C576" s="78"/>
      <c r="D576" s="87"/>
      <c r="E576" s="227" t="str">
        <f t="shared" si="55"/>
        <v>DAF Category 3</v>
      </c>
      <c r="F576" s="88"/>
      <c r="G576" s="88"/>
      <c r="H576" s="6"/>
      <c r="I576" s="6"/>
      <c r="J576" s="415">
        <f ca="1">Step3_Output!K13</f>
        <v>0</v>
      </c>
      <c r="K576" s="415">
        <f ca="1">Step3_Output!P13</f>
        <v>0</v>
      </c>
      <c r="L576" s="415">
        <f ca="1">Step3_Output!U13</f>
        <v>0</v>
      </c>
      <c r="M576" s="101"/>
      <c r="N576" s="81"/>
      <c r="O576" s="21"/>
      <c r="P576" s="2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idden="1" outlineLevel="1" x14ac:dyDescent="0.2">
      <c r="A577" s="2"/>
      <c r="C577" s="78"/>
      <c r="D577" s="87"/>
      <c r="E577" s="99" t="str">
        <f t="shared" si="55"/>
        <v>Total Donor Advised Funds</v>
      </c>
      <c r="F577" s="88"/>
      <c r="G577" s="88"/>
      <c r="H577" s="6"/>
      <c r="I577" s="6"/>
      <c r="J577" s="421">
        <f ca="1">Step3_Output!K14</f>
        <v>0</v>
      </c>
      <c r="K577" s="415">
        <f ca="1">Step3_Output!P14</f>
        <v>0</v>
      </c>
      <c r="L577" s="415">
        <f ca="1">Step3_Output!U14</f>
        <v>0</v>
      </c>
      <c r="M577" s="101"/>
      <c r="N577" s="81"/>
      <c r="O577" s="21"/>
      <c r="P577" s="2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idden="1" outlineLevel="1" x14ac:dyDescent="0.2">
      <c r="A578" s="2"/>
      <c r="C578" s="78"/>
      <c r="D578" s="87"/>
      <c r="E578" s="99" t="str">
        <f t="shared" si="55"/>
        <v>Scholarship</v>
      </c>
      <c r="F578" s="88"/>
      <c r="G578" s="88"/>
      <c r="H578" s="6"/>
      <c r="I578" s="6"/>
      <c r="J578" s="415">
        <f ca="1">Step3_Output!K15</f>
        <v>0</v>
      </c>
      <c r="K578" s="415">
        <f ca="1">Step3_Output!P15</f>
        <v>0</v>
      </c>
      <c r="L578" s="415">
        <f ca="1">Step3_Output!U15</f>
        <v>0</v>
      </c>
      <c r="M578" s="101"/>
      <c r="N578" s="81"/>
      <c r="O578" s="21"/>
      <c r="P578" s="2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idden="1" outlineLevel="1" x14ac:dyDescent="0.2">
      <c r="A579" s="2"/>
      <c r="C579" s="78"/>
      <c r="D579" s="87"/>
      <c r="E579" s="99" t="str">
        <f t="shared" si="55"/>
        <v>Unrestricted / FOI / Community Leadership</v>
      </c>
      <c r="F579" s="88"/>
      <c r="G579" s="88"/>
      <c r="H579" s="6"/>
      <c r="I579" s="6"/>
      <c r="J579" s="415">
        <f ca="1">Step3_Output!K16</f>
        <v>0</v>
      </c>
      <c r="K579" s="415">
        <f ca="1">Step3_Output!P16</f>
        <v>0</v>
      </c>
      <c r="L579" s="415">
        <f ca="1">Step3_Output!U16</f>
        <v>0</v>
      </c>
      <c r="M579" s="101"/>
      <c r="N579" s="81"/>
      <c r="O579" s="21"/>
      <c r="P579" s="2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idden="1" outlineLevel="1" x14ac:dyDescent="0.2">
      <c r="A580" s="2"/>
      <c r="C580" s="78"/>
      <c r="D580" s="87"/>
      <c r="E580" s="99" t="str">
        <f t="shared" si="55"/>
        <v>Designated / Agency</v>
      </c>
      <c r="F580" s="88"/>
      <c r="G580" s="88"/>
      <c r="H580" s="6"/>
      <c r="I580" s="6"/>
      <c r="J580" s="415">
        <f ca="1">Step3_Output!K17</f>
        <v>0</v>
      </c>
      <c r="K580" s="415">
        <f ca="1">Step3_Output!P17</f>
        <v>0</v>
      </c>
      <c r="L580" s="415">
        <f ca="1">Step3_Output!U17</f>
        <v>0</v>
      </c>
      <c r="M580" s="101"/>
      <c r="N580" s="81"/>
      <c r="O580" s="21"/>
      <c r="P580" s="2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idden="1" outlineLevel="1" x14ac:dyDescent="0.2">
      <c r="A581" s="2"/>
      <c r="C581" s="78"/>
      <c r="D581" s="87"/>
      <c r="E581" s="99" t="str">
        <f t="shared" si="55"/>
        <v>Supporting Organization</v>
      </c>
      <c r="F581" s="88"/>
      <c r="G581" s="88"/>
      <c r="H581" s="6"/>
      <c r="I581" s="6"/>
      <c r="J581" s="415">
        <f ca="1">Step3_Output!K18</f>
        <v>0</v>
      </c>
      <c r="K581" s="415">
        <f ca="1">Step3_Output!P18</f>
        <v>0</v>
      </c>
      <c r="L581" s="415">
        <f ca="1">Step3_Output!U18</f>
        <v>0</v>
      </c>
      <c r="M581" s="101"/>
      <c r="N581" s="81"/>
      <c r="O581" s="21"/>
      <c r="P581" s="2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idden="1" outlineLevel="1" x14ac:dyDescent="0.2">
      <c r="A582" s="2"/>
      <c r="C582" s="78"/>
      <c r="D582" s="87"/>
      <c r="E582" s="99" t="str">
        <f t="shared" si="55"/>
        <v>Other Fund Type 1</v>
      </c>
      <c r="F582" s="88"/>
      <c r="G582" s="88"/>
      <c r="H582" s="6"/>
      <c r="I582" s="6"/>
      <c r="J582" s="415">
        <f ca="1">Step3_Output!K19</f>
        <v>0</v>
      </c>
      <c r="K582" s="415">
        <f ca="1">Step3_Output!P19</f>
        <v>0</v>
      </c>
      <c r="L582" s="415">
        <f ca="1">Step3_Output!U19</f>
        <v>0</v>
      </c>
      <c r="M582" s="101"/>
      <c r="N582" s="81"/>
      <c r="O582" s="21"/>
      <c r="P582" s="2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idden="1" outlineLevel="1" x14ac:dyDescent="0.2">
      <c r="A583" s="2"/>
      <c r="C583" s="78"/>
      <c r="D583" s="87"/>
      <c r="E583" s="99" t="str">
        <f t="shared" si="55"/>
        <v>Other Fund Type 2</v>
      </c>
      <c r="F583" s="88"/>
      <c r="G583" s="88"/>
      <c r="H583" s="6"/>
      <c r="I583" s="6"/>
      <c r="J583" s="415">
        <f ca="1">Step3_Output!K20</f>
        <v>0</v>
      </c>
      <c r="K583" s="415">
        <f ca="1">Step3_Output!P20</f>
        <v>0</v>
      </c>
      <c r="L583" s="415">
        <f ca="1">Step3_Output!U20</f>
        <v>0</v>
      </c>
      <c r="M583" s="101"/>
      <c r="N583" s="81"/>
      <c r="O583" s="21"/>
      <c r="P583" s="2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idden="1" outlineLevel="1" x14ac:dyDescent="0.2">
      <c r="A584" s="2"/>
      <c r="C584" s="78"/>
      <c r="D584" s="87"/>
      <c r="E584" s="99" t="str">
        <f t="shared" si="55"/>
        <v>Other Fund Type 3</v>
      </c>
      <c r="F584" s="88"/>
      <c r="G584" s="88"/>
      <c r="H584" s="6"/>
      <c r="I584" s="6"/>
      <c r="J584" s="415">
        <f ca="1">Step3_Output!K21</f>
        <v>0</v>
      </c>
      <c r="K584" s="415">
        <f ca="1">Step3_Output!P21</f>
        <v>0</v>
      </c>
      <c r="L584" s="415">
        <f ca="1">Step3_Output!U21</f>
        <v>0</v>
      </c>
      <c r="M584" s="101"/>
      <c r="N584" s="81"/>
      <c r="O584" s="21"/>
      <c r="P584" s="2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idden="1" outlineLevel="1" x14ac:dyDescent="0.2">
      <c r="A585" s="2"/>
      <c r="C585" s="78"/>
      <c r="D585" s="87"/>
      <c r="E585" s="99" t="str">
        <f t="shared" si="55"/>
        <v>Operating / Administrative Endowment</v>
      </c>
      <c r="F585" s="88"/>
      <c r="G585" s="88"/>
      <c r="H585" s="6"/>
      <c r="I585" s="6"/>
      <c r="J585" s="415">
        <f ca="1">Step3_Output!K22</f>
        <v>0</v>
      </c>
      <c r="K585" s="415">
        <f ca="1">Step3_Output!P22</f>
        <v>0</v>
      </c>
      <c r="L585" s="415">
        <f ca="1">Step3_Output!U22</f>
        <v>0</v>
      </c>
      <c r="M585" s="101"/>
      <c r="N585" s="81"/>
      <c r="O585" s="21"/>
      <c r="P585" s="2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idden="1" outlineLevel="1" x14ac:dyDescent="0.2">
      <c r="A586" s="2"/>
      <c r="C586" s="78"/>
      <c r="D586" s="87"/>
      <c r="E586" s="99" t="str">
        <f t="shared" si="55"/>
        <v>Operating / Administrative Reserve</v>
      </c>
      <c r="F586" s="88"/>
      <c r="G586" s="88"/>
      <c r="H586" s="6"/>
      <c r="I586" s="6"/>
      <c r="J586" s="415">
        <f ca="1">Step3_Output!K23</f>
        <v>0</v>
      </c>
      <c r="K586" s="415">
        <f ca="1">Step3_Output!P23</f>
        <v>0</v>
      </c>
      <c r="L586" s="415">
        <f ca="1">Step3_Output!U23</f>
        <v>0</v>
      </c>
      <c r="M586" s="101"/>
      <c r="N586" s="81"/>
      <c r="O586" s="21"/>
      <c r="P586" s="2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collapsed="1" x14ac:dyDescent="0.2">
      <c r="A587" s="2"/>
      <c r="C587" s="78"/>
      <c r="D587" s="87"/>
      <c r="E587" s="102" t="s">
        <v>20</v>
      </c>
      <c r="F587" s="88"/>
      <c r="G587" s="88"/>
      <c r="H587" s="6"/>
      <c r="I587" s="6"/>
      <c r="J587" s="422">
        <f ca="1">SUM(J577:J586)</f>
        <v>0</v>
      </c>
      <c r="K587" s="422">
        <f ca="1">SUM(K577:K586)</f>
        <v>0</v>
      </c>
      <c r="L587" s="422">
        <f ca="1">SUM(L577:L586)</f>
        <v>0</v>
      </c>
      <c r="M587" s="101"/>
      <c r="N587" s="81"/>
      <c r="O587" s="21"/>
      <c r="P587" s="2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5.0999999999999996" customHeight="1" x14ac:dyDescent="0.2">
      <c r="A588" s="2"/>
      <c r="C588" s="78"/>
      <c r="D588" s="87"/>
      <c r="E588" s="92"/>
      <c r="F588" s="88"/>
      <c r="G588" s="88"/>
      <c r="H588" s="6"/>
      <c r="I588" s="6"/>
      <c r="J588" s="88"/>
      <c r="K588" s="88"/>
      <c r="L588" s="88"/>
      <c r="M588" s="93"/>
      <c r="N588" s="81"/>
      <c r="O588" s="21"/>
      <c r="P588" s="2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x14ac:dyDescent="0.2">
      <c r="A589" s="2"/>
      <c r="C589" s="78"/>
      <c r="D589" s="87"/>
      <c r="E589" s="102" t="s">
        <v>22</v>
      </c>
      <c r="F589" s="88"/>
      <c r="G589" s="88"/>
      <c r="H589" s="6"/>
      <c r="I589" s="6"/>
      <c r="J589" s="422">
        <f ca="1">Step3_Output!K26</f>
        <v>0</v>
      </c>
      <c r="K589" s="422">
        <f ca="1">Step3_Output!P26</f>
        <v>0</v>
      </c>
      <c r="L589" s="422">
        <f ca="1">Step3_Output!U26</f>
        <v>0</v>
      </c>
      <c r="M589" s="93"/>
      <c r="N589" s="81"/>
      <c r="O589" s="21"/>
      <c r="P589" s="2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5.0999999999999996" customHeight="1" x14ac:dyDescent="0.2">
      <c r="A590" s="2"/>
      <c r="C590" s="78"/>
      <c r="D590" s="87"/>
      <c r="E590" s="102"/>
      <c r="F590" s="88"/>
      <c r="G590" s="88"/>
      <c r="H590" s="6"/>
      <c r="I590" s="6"/>
      <c r="J590" s="100"/>
      <c r="K590" s="100"/>
      <c r="L590" s="100"/>
      <c r="M590" s="93"/>
      <c r="N590" s="81"/>
      <c r="O590" s="21"/>
      <c r="P590" s="2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x14ac:dyDescent="0.2">
      <c r="A591" s="2"/>
      <c r="C591" s="78"/>
      <c r="D591" s="87"/>
      <c r="E591" s="102" t="s">
        <v>23</v>
      </c>
      <c r="F591" s="88"/>
      <c r="G591" s="88"/>
      <c r="H591" s="6"/>
      <c r="I591" s="6"/>
      <c r="J591" s="422">
        <f ca="1">Step3_Output!K28</f>
        <v>0</v>
      </c>
      <c r="K591" s="422">
        <f ca="1">Step3_Output!P28</f>
        <v>0</v>
      </c>
      <c r="L591" s="422">
        <f ca="1">Step3_Output!U28</f>
        <v>0</v>
      </c>
      <c r="M591" s="93"/>
      <c r="N591" s="81"/>
      <c r="O591" s="21"/>
      <c r="P591" s="2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5.0999999999999996" customHeight="1" x14ac:dyDescent="0.2">
      <c r="A592" s="2"/>
      <c r="C592" s="78"/>
      <c r="D592" s="87"/>
      <c r="E592" s="92"/>
      <c r="F592" s="88"/>
      <c r="G592" s="88"/>
      <c r="H592" s="88"/>
      <c r="I592" s="88"/>
      <c r="J592" s="88"/>
      <c r="K592" s="88"/>
      <c r="L592" s="88"/>
      <c r="M592" s="93"/>
      <c r="N592" s="81"/>
      <c r="O592" s="21"/>
      <c r="P592" s="2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idden="1" outlineLevel="1" x14ac:dyDescent="0.2">
      <c r="A593" s="2"/>
      <c r="C593" s="78"/>
      <c r="D593" s="87"/>
      <c r="E593" s="227" t="str">
        <f>E531</f>
        <v>Administrative Fee Revenue</v>
      </c>
      <c r="F593" s="88"/>
      <c r="G593" s="88"/>
      <c r="H593" s="88"/>
      <c r="I593" s="88"/>
      <c r="J593" s="415">
        <f ca="1">Step3_Output!K32</f>
        <v>0</v>
      </c>
      <c r="K593" s="415">
        <f ca="1">Step3_Output!P32</f>
        <v>0</v>
      </c>
      <c r="L593" s="415">
        <f ca="1">Step3_Output!U32</f>
        <v>0</v>
      </c>
      <c r="M593" s="93"/>
      <c r="N593" s="81"/>
      <c r="O593" s="21"/>
      <c r="P593" s="2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idden="1" outlineLevel="1" x14ac:dyDescent="0.2">
      <c r="A594" s="2"/>
      <c r="C594" s="78"/>
      <c r="D594" s="87"/>
      <c r="E594" s="227" t="str">
        <f>E532</f>
        <v>Investment Fee Revenue</v>
      </c>
      <c r="F594" s="88"/>
      <c r="G594" s="88"/>
      <c r="H594" s="88"/>
      <c r="I594" s="88"/>
      <c r="J594" s="415">
        <f ca="1">Step3_Output!K33</f>
        <v>0</v>
      </c>
      <c r="K594" s="415">
        <f ca="1">Step3_Output!P33</f>
        <v>0</v>
      </c>
      <c r="L594" s="415">
        <f ca="1">Step3_Output!U33</f>
        <v>0</v>
      </c>
      <c r="M594" s="93"/>
      <c r="N594" s="81"/>
      <c r="O594" s="21"/>
      <c r="P594" s="2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idden="1" outlineLevel="1" x14ac:dyDescent="0.2">
      <c r="A595" s="2"/>
      <c r="C595" s="78"/>
      <c r="D595" s="87"/>
      <c r="E595" s="227" t="str">
        <f>E533</f>
        <v>Retained Interest from Non-Operating Funds</v>
      </c>
      <c r="F595" s="88"/>
      <c r="G595" s="88"/>
      <c r="H595" s="88"/>
      <c r="I595" s="88"/>
      <c r="J595" s="415">
        <f ca="1">Step3_Output!K34</f>
        <v>0</v>
      </c>
      <c r="K595" s="415">
        <f ca="1">Step3_Output!P34</f>
        <v>0</v>
      </c>
      <c r="L595" s="415">
        <f ca="1">Step3_Output!U34</f>
        <v>0</v>
      </c>
      <c r="M595" s="93"/>
      <c r="N595" s="81"/>
      <c r="O595" s="21"/>
      <c r="P595" s="2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collapsed="1" x14ac:dyDescent="0.2">
      <c r="A596" s="2"/>
      <c r="C596" s="78"/>
      <c r="D596" s="87"/>
      <c r="E596" s="99" t="s">
        <v>185</v>
      </c>
      <c r="F596" s="88"/>
      <c r="G596" s="88"/>
      <c r="H596" s="88"/>
      <c r="I596" s="88"/>
      <c r="J596" s="415">
        <f ca="1">SUM(J593:J595)</f>
        <v>0</v>
      </c>
      <c r="K596" s="415">
        <f ca="1">SUM(K593:K595)</f>
        <v>0</v>
      </c>
      <c r="L596" s="415">
        <f ca="1">SUM(L593:L595)</f>
        <v>0</v>
      </c>
      <c r="M596" s="93"/>
      <c r="N596" s="81"/>
      <c r="O596" s="21"/>
      <c r="P596" s="2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idden="1" outlineLevel="1" x14ac:dyDescent="0.2">
      <c r="A597" s="2"/>
      <c r="C597" s="78"/>
      <c r="D597" s="87"/>
      <c r="E597" s="227" t="str">
        <f>E535</f>
        <v>Retained Returns from Operating / Admin Endowment</v>
      </c>
      <c r="F597" s="88"/>
      <c r="G597" s="88"/>
      <c r="H597" s="88"/>
      <c r="I597" s="88"/>
      <c r="J597" s="415">
        <f ca="1">Step3_Output!K35</f>
        <v>0</v>
      </c>
      <c r="K597" s="415">
        <f ca="1">Step3_Output!P35</f>
        <v>0</v>
      </c>
      <c r="L597" s="415">
        <f ca="1">Step3_Output!U35</f>
        <v>0</v>
      </c>
      <c r="M597" s="93"/>
      <c r="N597" s="81"/>
      <c r="O597" s="21"/>
      <c r="P597" s="2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idden="1" outlineLevel="1" x14ac:dyDescent="0.2">
      <c r="A598" s="2"/>
      <c r="C598" s="78"/>
      <c r="D598" s="87"/>
      <c r="E598" s="227" t="str">
        <f>E536</f>
        <v>Principal Distribution from Operating / Admin Endowment</v>
      </c>
      <c r="F598" s="88"/>
      <c r="G598" s="88"/>
      <c r="H598" s="88"/>
      <c r="I598" s="88"/>
      <c r="J598" s="415">
        <f ca="1">Step3_Output!K36</f>
        <v>0</v>
      </c>
      <c r="K598" s="415">
        <f ca="1">Step3_Output!P36</f>
        <v>0</v>
      </c>
      <c r="L598" s="415">
        <f ca="1">Step3_Output!U36</f>
        <v>0</v>
      </c>
      <c r="M598" s="93"/>
      <c r="N598" s="81"/>
      <c r="O598" s="21"/>
      <c r="P598" s="2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idden="1" outlineLevel="1" x14ac:dyDescent="0.2">
      <c r="A599" s="2"/>
      <c r="C599" s="78"/>
      <c r="D599" s="87"/>
      <c r="E599" s="227" t="str">
        <f>E537</f>
        <v>Retained Returns from Operating / Admin Reserve</v>
      </c>
      <c r="F599" s="88"/>
      <c r="G599" s="88"/>
      <c r="H599" s="88"/>
      <c r="I599" s="88"/>
      <c r="J599" s="415">
        <f ca="1">Step3_Output!K37</f>
        <v>0</v>
      </c>
      <c r="K599" s="415">
        <f ca="1">Step3_Output!P37</f>
        <v>0</v>
      </c>
      <c r="L599" s="415">
        <f ca="1">Step3_Output!U37</f>
        <v>0</v>
      </c>
      <c r="M599" s="93"/>
      <c r="N599" s="81"/>
      <c r="O599" s="21"/>
      <c r="P599" s="2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collapsed="1" x14ac:dyDescent="0.2">
      <c r="A600" s="2"/>
      <c r="C600" s="78"/>
      <c r="D600" s="87"/>
      <c r="E600" s="99" t="s">
        <v>186</v>
      </c>
      <c r="F600" s="88"/>
      <c r="G600" s="88"/>
      <c r="H600" s="88"/>
      <c r="I600" s="88"/>
      <c r="J600" s="415">
        <f ca="1">SUM(J597:J599)</f>
        <v>0</v>
      </c>
      <c r="K600" s="415">
        <f ca="1">SUM(K597:K599)</f>
        <v>0</v>
      </c>
      <c r="L600" s="415">
        <f ca="1">SUM(L597:L599)</f>
        <v>0</v>
      </c>
      <c r="M600" s="93"/>
      <c r="N600" s="81"/>
      <c r="O600" s="21"/>
      <c r="P600" s="2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idden="1" outlineLevel="1" x14ac:dyDescent="0.2">
      <c r="A601" s="2"/>
      <c r="C601" s="78"/>
      <c r="D601" s="87"/>
      <c r="E601" s="227" t="str">
        <f>E539</f>
        <v>Other Revenue 1</v>
      </c>
      <c r="F601" s="88"/>
      <c r="G601" s="88"/>
      <c r="H601" s="88"/>
      <c r="I601" s="88"/>
      <c r="J601" s="415">
        <f ca="1">Step3_Output!K38</f>
        <v>0</v>
      </c>
      <c r="K601" s="415">
        <f ca="1">Step3_Output!P38</f>
        <v>0</v>
      </c>
      <c r="L601" s="415">
        <f ca="1">Step3_Output!U38</f>
        <v>0</v>
      </c>
      <c r="M601" s="93"/>
      <c r="N601" s="81"/>
      <c r="O601" s="21"/>
      <c r="P601" s="2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idden="1" outlineLevel="1" x14ac:dyDescent="0.2">
      <c r="A602" s="2"/>
      <c r="C602" s="78"/>
      <c r="D602" s="87"/>
      <c r="E602" s="227" t="str">
        <f>E540</f>
        <v>Other Revenue 2</v>
      </c>
      <c r="F602" s="88"/>
      <c r="G602" s="88"/>
      <c r="H602" s="88"/>
      <c r="I602" s="88"/>
      <c r="J602" s="415">
        <f ca="1">Step3_Output!K39</f>
        <v>0</v>
      </c>
      <c r="K602" s="415">
        <f ca="1">Step3_Output!P39</f>
        <v>0</v>
      </c>
      <c r="L602" s="415">
        <f ca="1">Step3_Output!U39</f>
        <v>0</v>
      </c>
      <c r="M602" s="93"/>
      <c r="N602" s="81"/>
      <c r="O602" s="21"/>
      <c r="P602" s="2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idden="1" outlineLevel="1" x14ac:dyDescent="0.2">
      <c r="A603" s="2"/>
      <c r="C603" s="78"/>
      <c r="D603" s="87"/>
      <c r="E603" s="227" t="str">
        <f>E541</f>
        <v>Other Revenue 3</v>
      </c>
      <c r="F603" s="88"/>
      <c r="G603" s="88"/>
      <c r="H603" s="88"/>
      <c r="I603" s="88"/>
      <c r="J603" s="415">
        <f ca="1">Step3_Output!K40</f>
        <v>0</v>
      </c>
      <c r="K603" s="415">
        <f ca="1">Step3_Output!P40</f>
        <v>0</v>
      </c>
      <c r="L603" s="415">
        <f ca="1">Step3_Output!U40</f>
        <v>0</v>
      </c>
      <c r="M603" s="93"/>
      <c r="N603" s="81"/>
      <c r="O603" s="21"/>
      <c r="P603" s="2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idden="1" outlineLevel="1" x14ac:dyDescent="0.2">
      <c r="A604" s="2"/>
      <c r="C604" s="78"/>
      <c r="D604" s="87"/>
      <c r="E604" s="227" t="str">
        <f>E542</f>
        <v>Other Revenue 4</v>
      </c>
      <c r="F604" s="88"/>
      <c r="G604" s="88"/>
      <c r="H604" s="88"/>
      <c r="I604" s="88"/>
      <c r="J604" s="415">
        <f ca="1">Step3_Output!K41</f>
        <v>0</v>
      </c>
      <c r="K604" s="415">
        <f ca="1">Step3_Output!P41</f>
        <v>0</v>
      </c>
      <c r="L604" s="415">
        <f ca="1">Step3_Output!U41</f>
        <v>0</v>
      </c>
      <c r="M604" s="93"/>
      <c r="N604" s="81"/>
      <c r="O604" s="21"/>
      <c r="P604" s="2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idden="1" outlineLevel="1" x14ac:dyDescent="0.2">
      <c r="A605" s="2"/>
      <c r="C605" s="78"/>
      <c r="D605" s="87"/>
      <c r="E605" s="227" t="str">
        <f>E543</f>
        <v>Other Revenue 5</v>
      </c>
      <c r="F605" s="88"/>
      <c r="G605" s="88"/>
      <c r="H605" s="88"/>
      <c r="I605" s="88"/>
      <c r="J605" s="415">
        <f ca="1">Step3_Output!K42</f>
        <v>0</v>
      </c>
      <c r="K605" s="415">
        <f ca="1">Step3_Output!P42</f>
        <v>0</v>
      </c>
      <c r="L605" s="415">
        <f ca="1">Step3_Output!U42</f>
        <v>0</v>
      </c>
      <c r="M605" s="93"/>
      <c r="N605" s="81"/>
      <c r="O605" s="21"/>
      <c r="P605" s="2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collapsed="1" x14ac:dyDescent="0.2">
      <c r="A606" s="2"/>
      <c r="C606" s="78"/>
      <c r="D606" s="87"/>
      <c r="E606" s="99" t="s">
        <v>187</v>
      </c>
      <c r="F606" s="88"/>
      <c r="G606" s="88"/>
      <c r="H606" s="88"/>
      <c r="I606" s="88"/>
      <c r="J606" s="415">
        <f ca="1">SUM(J601:J605)</f>
        <v>0</v>
      </c>
      <c r="K606" s="415">
        <f ca="1">SUM(K601:K605)</f>
        <v>0</v>
      </c>
      <c r="L606" s="415">
        <f ca="1">SUM(L601:L605)</f>
        <v>0</v>
      </c>
      <c r="M606" s="93"/>
      <c r="N606" s="81"/>
      <c r="O606" s="21"/>
      <c r="P606" s="2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x14ac:dyDescent="0.2">
      <c r="A607" s="2"/>
      <c r="C607" s="78"/>
      <c r="D607" s="87"/>
      <c r="E607" s="102" t="s">
        <v>25</v>
      </c>
      <c r="F607" s="88"/>
      <c r="G607" s="88"/>
      <c r="H607" s="88"/>
      <c r="I607" s="88"/>
      <c r="J607" s="422">
        <f ca="1">J606+J600+J596</f>
        <v>0</v>
      </c>
      <c r="K607" s="422">
        <f ca="1">K606+K600+K596</f>
        <v>0</v>
      </c>
      <c r="L607" s="422">
        <f ca="1">L606+L600+L596</f>
        <v>0</v>
      </c>
      <c r="M607" s="93"/>
      <c r="N607" s="81"/>
      <c r="O607" s="21"/>
      <c r="P607" s="2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5.0999999999999996" customHeight="1" x14ac:dyDescent="0.2">
      <c r="A608" s="2"/>
      <c r="C608" s="78"/>
      <c r="D608" s="87"/>
      <c r="E608" s="92"/>
      <c r="F608" s="88"/>
      <c r="G608" s="88"/>
      <c r="H608" s="88"/>
      <c r="I608" s="88"/>
      <c r="J608" s="88"/>
      <c r="K608" s="88"/>
      <c r="L608" s="88"/>
      <c r="M608" s="93"/>
      <c r="N608" s="81"/>
      <c r="O608" s="21"/>
      <c r="P608" s="2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idden="1" outlineLevel="1" x14ac:dyDescent="0.2">
      <c r="A609" s="2"/>
      <c r="C609" s="78"/>
      <c r="D609" s="87"/>
      <c r="E609" s="227" t="str">
        <f>E547</f>
        <v>Personnel Expense 1</v>
      </c>
      <c r="F609" s="88"/>
      <c r="G609" s="88"/>
      <c r="H609" s="88"/>
      <c r="I609" s="88"/>
      <c r="J609" s="415">
        <f ca="1">Step3_Output!K47</f>
        <v>0</v>
      </c>
      <c r="K609" s="415">
        <f ca="1">Step3_Output!P47</f>
        <v>0</v>
      </c>
      <c r="L609" s="415">
        <f ca="1">Step3_Output!U47</f>
        <v>0</v>
      </c>
      <c r="M609" s="93"/>
      <c r="N609" s="81"/>
      <c r="O609" s="21"/>
      <c r="P609" s="2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idden="1" outlineLevel="1" x14ac:dyDescent="0.2">
      <c r="A610" s="2"/>
      <c r="C610" s="78"/>
      <c r="D610" s="87"/>
      <c r="E610" s="227" t="str">
        <f>E548</f>
        <v>Personnel Expense 2</v>
      </c>
      <c r="F610" s="88"/>
      <c r="G610" s="88"/>
      <c r="H610" s="88"/>
      <c r="I610" s="88"/>
      <c r="J610" s="415">
        <f ca="1">Step3_Output!K48</f>
        <v>0</v>
      </c>
      <c r="K610" s="415">
        <f ca="1">Step3_Output!P48</f>
        <v>0</v>
      </c>
      <c r="L610" s="415">
        <f ca="1">Step3_Output!U48</f>
        <v>0</v>
      </c>
      <c r="M610" s="93"/>
      <c r="N610" s="81"/>
      <c r="O610" s="21"/>
      <c r="P610" s="2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idden="1" outlineLevel="1" x14ac:dyDescent="0.2">
      <c r="A611" s="2"/>
      <c r="C611" s="78"/>
      <c r="D611" s="87"/>
      <c r="E611" s="227" t="str">
        <f>E549</f>
        <v>Personnel Expense 3</v>
      </c>
      <c r="F611" s="88"/>
      <c r="G611" s="88"/>
      <c r="H611" s="88"/>
      <c r="I611" s="88"/>
      <c r="J611" s="415">
        <f ca="1">Step3_Output!K49</f>
        <v>0</v>
      </c>
      <c r="K611" s="415">
        <f ca="1">Step3_Output!P49</f>
        <v>0</v>
      </c>
      <c r="L611" s="415">
        <f ca="1">Step3_Output!U49</f>
        <v>0</v>
      </c>
      <c r="M611" s="93"/>
      <c r="N611" s="81"/>
      <c r="O611" s="21"/>
      <c r="P611" s="2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collapsed="1" x14ac:dyDescent="0.2">
      <c r="A612" s="2"/>
      <c r="C612" s="78"/>
      <c r="D612" s="87"/>
      <c r="E612" s="99" t="str">
        <f>E550</f>
        <v>Total Personnel</v>
      </c>
      <c r="F612" s="88"/>
      <c r="G612" s="88"/>
      <c r="H612" s="88"/>
      <c r="I612" s="88"/>
      <c r="J612" s="415">
        <f ca="1">SUM(J609:J611)</f>
        <v>0</v>
      </c>
      <c r="K612" s="415">
        <f ca="1">SUM(K609:K611)</f>
        <v>0</v>
      </c>
      <c r="L612" s="415">
        <f ca="1">SUM(L609:L611)</f>
        <v>0</v>
      </c>
      <c r="M612" s="93"/>
      <c r="N612" s="81"/>
      <c r="O612" s="21"/>
      <c r="P612" s="2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idden="1" outlineLevel="1" x14ac:dyDescent="0.2">
      <c r="A613" s="2"/>
      <c r="C613" s="78"/>
      <c r="D613" s="87"/>
      <c r="E613" s="227" t="str">
        <f>E551</f>
        <v>Non-Personnel Expense 1</v>
      </c>
      <c r="F613" s="88"/>
      <c r="G613" s="88"/>
      <c r="H613" s="88"/>
      <c r="I613" s="88"/>
      <c r="J613" s="415">
        <f ca="1">Step3_Output!K50</f>
        <v>0</v>
      </c>
      <c r="K613" s="415">
        <f ca="1">Step3_Output!P50</f>
        <v>0</v>
      </c>
      <c r="L613" s="415">
        <f ca="1">Step3_Output!U50</f>
        <v>0</v>
      </c>
      <c r="M613" s="93"/>
      <c r="N613" s="81"/>
      <c r="O613" s="21"/>
      <c r="P613" s="2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idden="1" outlineLevel="1" x14ac:dyDescent="0.2">
      <c r="A614" s="2"/>
      <c r="C614" s="78"/>
      <c r="D614" s="87"/>
      <c r="E614" s="227" t="str">
        <f t="shared" ref="E614:E619" si="56">E552</f>
        <v>Non-Personnel Expense 2</v>
      </c>
      <c r="F614" s="88"/>
      <c r="G614" s="88"/>
      <c r="H614" s="88"/>
      <c r="I614" s="88"/>
      <c r="J614" s="415">
        <f ca="1">Step3_Output!K51</f>
        <v>0</v>
      </c>
      <c r="K614" s="415">
        <f ca="1">Step3_Output!P51</f>
        <v>0</v>
      </c>
      <c r="L614" s="415">
        <f ca="1">Step3_Output!U51</f>
        <v>0</v>
      </c>
      <c r="M614" s="93"/>
      <c r="N614" s="81"/>
      <c r="O614" s="21"/>
      <c r="P614" s="2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idden="1" outlineLevel="1" x14ac:dyDescent="0.2">
      <c r="A615" s="2"/>
      <c r="C615" s="78"/>
      <c r="D615" s="87"/>
      <c r="E615" s="227" t="str">
        <f t="shared" si="56"/>
        <v>Non-Personnel Expense 3</v>
      </c>
      <c r="F615" s="88"/>
      <c r="G615" s="88"/>
      <c r="H615" s="88"/>
      <c r="I615" s="88"/>
      <c r="J615" s="415">
        <f ca="1">Step3_Output!K52</f>
        <v>0</v>
      </c>
      <c r="K615" s="415">
        <f ca="1">Step3_Output!P52</f>
        <v>0</v>
      </c>
      <c r="L615" s="415">
        <f ca="1">Step3_Output!U52</f>
        <v>0</v>
      </c>
      <c r="M615" s="93"/>
      <c r="N615" s="81"/>
      <c r="O615" s="21"/>
      <c r="P615" s="2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idden="1" outlineLevel="1" x14ac:dyDescent="0.2">
      <c r="A616" s="2"/>
      <c r="C616" s="78"/>
      <c r="D616" s="87"/>
      <c r="E616" s="227" t="str">
        <f t="shared" si="56"/>
        <v>Non-Personnel Expense 4</v>
      </c>
      <c r="F616" s="88"/>
      <c r="G616" s="88"/>
      <c r="H616" s="88"/>
      <c r="I616" s="88"/>
      <c r="J616" s="415">
        <f ca="1">Step3_Output!K53</f>
        <v>0</v>
      </c>
      <c r="K616" s="415">
        <f ca="1">Step3_Output!P53</f>
        <v>0</v>
      </c>
      <c r="L616" s="415">
        <f ca="1">Step3_Output!U53</f>
        <v>0</v>
      </c>
      <c r="M616" s="93"/>
      <c r="N616" s="81"/>
      <c r="O616" s="21"/>
      <c r="P616" s="2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idden="1" outlineLevel="1" x14ac:dyDescent="0.2">
      <c r="A617" s="2"/>
      <c r="C617" s="78"/>
      <c r="D617" s="87"/>
      <c r="E617" s="227" t="str">
        <f t="shared" si="56"/>
        <v>Non-Personnel Expense 5</v>
      </c>
      <c r="F617" s="88"/>
      <c r="G617" s="88"/>
      <c r="H617" s="88"/>
      <c r="I617" s="88"/>
      <c r="J617" s="415">
        <f ca="1">Step3_Output!K54</f>
        <v>0</v>
      </c>
      <c r="K617" s="415">
        <f ca="1">Step3_Output!P54</f>
        <v>0</v>
      </c>
      <c r="L617" s="415">
        <f ca="1">Step3_Output!U54</f>
        <v>0</v>
      </c>
      <c r="M617" s="93"/>
      <c r="N617" s="81"/>
      <c r="O617" s="21"/>
      <c r="P617" s="2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idden="1" outlineLevel="1" x14ac:dyDescent="0.2">
      <c r="A618" s="2"/>
      <c r="C618" s="78"/>
      <c r="D618" s="87"/>
      <c r="E618" s="227" t="str">
        <f t="shared" si="56"/>
        <v>Non-Personnel Expense 6</v>
      </c>
      <c r="F618" s="88"/>
      <c r="G618" s="88"/>
      <c r="H618" s="88"/>
      <c r="I618" s="88"/>
      <c r="J618" s="415">
        <f ca="1">Step3_Output!K55</f>
        <v>0</v>
      </c>
      <c r="K618" s="415">
        <f ca="1">Step3_Output!P55</f>
        <v>0</v>
      </c>
      <c r="L618" s="415">
        <f ca="1">Step3_Output!U55</f>
        <v>0</v>
      </c>
      <c r="M618" s="93"/>
      <c r="N618" s="81"/>
      <c r="O618" s="21"/>
      <c r="P618" s="2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idden="1" outlineLevel="1" x14ac:dyDescent="0.2">
      <c r="A619" s="2"/>
      <c r="C619" s="78"/>
      <c r="D619" s="87"/>
      <c r="E619" s="227" t="str">
        <f t="shared" si="56"/>
        <v>Non-Personnel Expense 7</v>
      </c>
      <c r="F619" s="88"/>
      <c r="G619" s="88"/>
      <c r="H619" s="88"/>
      <c r="I619" s="88"/>
      <c r="J619" s="415">
        <f ca="1">Step3_Output!K56</f>
        <v>0</v>
      </c>
      <c r="K619" s="415">
        <f ca="1">Step3_Output!P56</f>
        <v>0</v>
      </c>
      <c r="L619" s="415">
        <f ca="1">Step3_Output!U56</f>
        <v>0</v>
      </c>
      <c r="M619" s="93"/>
      <c r="N619" s="81"/>
      <c r="O619" s="21"/>
      <c r="P619" s="2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collapsed="1" x14ac:dyDescent="0.2">
      <c r="A620" s="2"/>
      <c r="C620" s="78"/>
      <c r="D620" s="87"/>
      <c r="E620" s="99" t="str">
        <f>E558</f>
        <v>Non-Personnel</v>
      </c>
      <c r="F620" s="88"/>
      <c r="G620" s="88"/>
      <c r="H620" s="88"/>
      <c r="I620" s="88"/>
      <c r="J620" s="415">
        <f ca="1">SUM(J613:J619)</f>
        <v>0</v>
      </c>
      <c r="K620" s="415">
        <f ca="1">SUM(K613:K619)</f>
        <v>0</v>
      </c>
      <c r="L620" s="415">
        <f ca="1">SUM(L613:L619)</f>
        <v>0</v>
      </c>
      <c r="M620" s="93"/>
      <c r="N620" s="81"/>
      <c r="O620" s="21"/>
      <c r="P620" s="2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x14ac:dyDescent="0.2">
      <c r="A621" s="2"/>
      <c r="C621" s="78"/>
      <c r="D621" s="87"/>
      <c r="E621" s="102" t="s">
        <v>95</v>
      </c>
      <c r="F621" s="88"/>
      <c r="G621" s="88"/>
      <c r="H621" s="88"/>
      <c r="I621" s="88"/>
      <c r="J621" s="422">
        <f ca="1">J620+J612</f>
        <v>0</v>
      </c>
      <c r="K621" s="422">
        <f ca="1">K620+K612</f>
        <v>0</v>
      </c>
      <c r="L621" s="422">
        <f ca="1">L620+L612</f>
        <v>0</v>
      </c>
      <c r="M621" s="93"/>
      <c r="N621" s="81"/>
      <c r="O621" s="21"/>
      <c r="P621" s="2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5.0999999999999996" customHeight="1" x14ac:dyDescent="0.2">
      <c r="A622" s="2"/>
      <c r="C622" s="78"/>
      <c r="D622" s="87"/>
      <c r="E622" s="92"/>
      <c r="F622" s="88"/>
      <c r="G622" s="88"/>
      <c r="H622" s="88"/>
      <c r="I622" s="88"/>
      <c r="J622" s="88"/>
      <c r="K622" s="88"/>
      <c r="L622" s="88"/>
      <c r="M622" s="93"/>
      <c r="N622" s="81"/>
      <c r="O622" s="21"/>
      <c r="P622" s="2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x14ac:dyDescent="0.2">
      <c r="A623" s="2"/>
      <c r="C623" s="78"/>
      <c r="D623" s="87"/>
      <c r="E623" s="102" t="s">
        <v>26</v>
      </c>
      <c r="F623" s="88"/>
      <c r="G623" s="88"/>
      <c r="H623" s="88"/>
      <c r="I623" s="88"/>
      <c r="J623" s="422">
        <f ca="1">J607-J621</f>
        <v>0</v>
      </c>
      <c r="K623" s="422">
        <f ca="1">K607-K621</f>
        <v>0</v>
      </c>
      <c r="L623" s="422">
        <f ca="1">L607-L621</f>
        <v>0</v>
      </c>
      <c r="M623" s="93"/>
      <c r="N623" s="81"/>
      <c r="O623" s="21"/>
      <c r="P623" s="2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5.0999999999999996" customHeight="1" x14ac:dyDescent="0.2">
      <c r="A624" s="2"/>
      <c r="C624" s="78"/>
      <c r="D624" s="87"/>
      <c r="E624" s="102"/>
      <c r="F624" s="88"/>
      <c r="G624" s="88"/>
      <c r="H624" s="88"/>
      <c r="I624" s="88"/>
      <c r="J624" s="88"/>
      <c r="K624" s="88"/>
      <c r="L624" s="88"/>
      <c r="M624" s="93"/>
      <c r="N624" s="81"/>
      <c r="O624" s="21"/>
      <c r="P624" s="2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x14ac:dyDescent="0.2">
      <c r="A625" s="2"/>
      <c r="C625" s="78"/>
      <c r="D625" s="87"/>
      <c r="E625" s="95" t="s">
        <v>48</v>
      </c>
      <c r="F625" s="88"/>
      <c r="G625" s="88"/>
      <c r="H625" s="88"/>
      <c r="I625" s="88"/>
      <c r="J625" s="88"/>
      <c r="K625" s="88"/>
      <c r="L625" s="88"/>
      <c r="M625" s="93"/>
      <c r="N625" s="81"/>
      <c r="O625" s="21"/>
      <c r="P625" s="2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x14ac:dyDescent="0.2">
      <c r="A626" s="2"/>
      <c r="C626" s="78"/>
      <c r="D626" s="87"/>
      <c r="E626" s="92" t="s">
        <v>127</v>
      </c>
      <c r="F626" s="88"/>
      <c r="G626" s="88"/>
      <c r="H626" s="88"/>
      <c r="I626" s="88"/>
      <c r="J626" s="115" t="e">
        <f ca="1">J586/(J621/12)</f>
        <v>#DIV/0!</v>
      </c>
      <c r="K626" s="115" t="e">
        <f ca="1">K586/(K621/12)</f>
        <v>#DIV/0!</v>
      </c>
      <c r="L626" s="115" t="e">
        <f ca="1">L586/(L621/12)</f>
        <v>#DIV/0!</v>
      </c>
      <c r="M626" s="93"/>
      <c r="N626" s="81"/>
      <c r="O626" s="21"/>
      <c r="P626" s="2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x14ac:dyDescent="0.2">
      <c r="A627" s="2"/>
      <c r="C627" s="78"/>
      <c r="D627" s="87"/>
      <c r="E627" s="94" t="s">
        <v>121</v>
      </c>
      <c r="F627" s="88"/>
      <c r="G627" s="88"/>
      <c r="H627" s="88"/>
      <c r="I627" s="88"/>
      <c r="J627" s="406" t="e">
        <f ca="1">(J593+J594+J595)/J621</f>
        <v>#DIV/0!</v>
      </c>
      <c r="K627" s="406" t="e">
        <f ca="1">(K593+K594+K595)/K621</f>
        <v>#DIV/0!</v>
      </c>
      <c r="L627" s="406" t="e">
        <f ca="1">(L593+L594+L595)/L621</f>
        <v>#DIV/0!</v>
      </c>
      <c r="M627" s="93"/>
      <c r="N627" s="81"/>
      <c r="O627" s="21"/>
      <c r="P627" s="2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x14ac:dyDescent="0.2">
      <c r="A628" s="2"/>
      <c r="C628" s="78"/>
      <c r="D628" s="87"/>
      <c r="E628" s="94" t="s">
        <v>126</v>
      </c>
      <c r="F628" s="88"/>
      <c r="G628" s="88"/>
      <c r="H628" s="88"/>
      <c r="I628" s="88"/>
      <c r="J628" s="405" t="e">
        <f ca="1">J591/J587</f>
        <v>#DIV/0!</v>
      </c>
      <c r="K628" s="405" t="e">
        <f ca="1">K591/K587</f>
        <v>#DIV/0!</v>
      </c>
      <c r="L628" s="405" t="e">
        <f ca="1">L591/L587</f>
        <v>#DIV/0!</v>
      </c>
      <c r="M628" s="93"/>
      <c r="N628" s="81"/>
      <c r="O628" s="21"/>
      <c r="P628" s="2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x14ac:dyDescent="0.2">
      <c r="A629" s="2"/>
      <c r="C629" s="78"/>
      <c r="D629" s="87"/>
      <c r="E629" s="96" t="s">
        <v>98</v>
      </c>
      <c r="F629" s="97"/>
      <c r="G629" s="97"/>
      <c r="H629" s="97"/>
      <c r="I629" s="97"/>
      <c r="J629" s="116" t="e">
        <f ca="1">J621/J587</f>
        <v>#DIV/0!</v>
      </c>
      <c r="K629" s="116" t="e">
        <f ca="1">K621/K587</f>
        <v>#DIV/0!</v>
      </c>
      <c r="L629" s="116" t="e">
        <f ca="1">L621/L587</f>
        <v>#DIV/0!</v>
      </c>
      <c r="M629" s="98"/>
      <c r="N629" s="81"/>
      <c r="O629" s="21"/>
      <c r="P629" s="2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3.5" thickBot="1" x14ac:dyDescent="0.25">
      <c r="A630" s="2"/>
      <c r="C630" s="82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4"/>
      <c r="O630" s="21"/>
      <c r="P630" s="2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3.5" thickBot="1" x14ac:dyDescent="0.25">
      <c r="A631" s="2"/>
      <c r="O631" s="4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8.75" customHeight="1" thickBot="1" x14ac:dyDescent="0.25">
      <c r="A632" s="2"/>
      <c r="C632" s="141"/>
      <c r="D632" s="142" t="str">
        <f>K7</f>
        <v>IV. Side-by-Side Scenario CHARTS</v>
      </c>
      <c r="E632" s="142"/>
      <c r="F632" s="143"/>
      <c r="G632" s="143"/>
      <c r="H632" s="143"/>
      <c r="I632" s="143"/>
      <c r="J632" s="143"/>
      <c r="K632" s="143"/>
      <c r="L632" s="143"/>
      <c r="M632" s="143"/>
      <c r="N632" s="144"/>
      <c r="O632" s="21"/>
      <c r="P632" s="2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thickBot="1" x14ac:dyDescent="0.25">
      <c r="A633" s="2"/>
      <c r="C633" s="21"/>
      <c r="D633" s="139"/>
      <c r="E633" s="139"/>
      <c r="F633" s="140"/>
      <c r="G633" s="140"/>
      <c r="H633" s="140"/>
      <c r="I633" s="140"/>
      <c r="J633" s="140"/>
      <c r="K633" s="140"/>
      <c r="L633" s="140"/>
      <c r="M633" s="140"/>
      <c r="N633" s="140"/>
      <c r="O633" s="21"/>
      <c r="P633" s="2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x14ac:dyDescent="0.2">
      <c r="A634" s="2"/>
      <c r="C634" s="133"/>
      <c r="D634" s="134"/>
      <c r="E634" s="134"/>
      <c r="F634" s="134"/>
      <c r="G634" s="134"/>
      <c r="H634" s="134"/>
      <c r="I634" s="135"/>
      <c r="J634" s="136"/>
      <c r="K634" s="137"/>
      <c r="L634" s="137"/>
      <c r="M634" s="137"/>
      <c r="N634" s="138"/>
      <c r="O634" s="21"/>
      <c r="P634" s="2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x14ac:dyDescent="0.2">
      <c r="A635" s="2"/>
      <c r="C635" s="78"/>
      <c r="D635" s="114"/>
      <c r="E635" s="124" t="str">
        <f>Step1_Historical!$H$12&amp;" | "&amp;J323</f>
        <v>Foundation Name | Dec 31, 2014</v>
      </c>
      <c r="F635" s="80"/>
      <c r="G635" s="80"/>
      <c r="H635" s="80"/>
      <c r="I635" s="80"/>
      <c r="J635" s="80"/>
      <c r="K635" s="80"/>
      <c r="L635" s="80"/>
      <c r="M635" s="80"/>
      <c r="N635" s="81"/>
      <c r="O635" s="4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x14ac:dyDescent="0.2">
      <c r="A636" s="2"/>
      <c r="C636" s="78"/>
      <c r="D636" s="114"/>
      <c r="E636" s="114"/>
      <c r="F636" s="80"/>
      <c r="G636" s="80"/>
      <c r="H636" s="80"/>
      <c r="I636" s="80"/>
      <c r="J636" s="80"/>
      <c r="K636" s="80"/>
      <c r="L636" s="80"/>
      <c r="M636" s="80"/>
      <c r="N636" s="81"/>
      <c r="O636" s="4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x14ac:dyDescent="0.2">
      <c r="A637" s="2"/>
      <c r="C637" s="78"/>
      <c r="D637" s="114"/>
      <c r="E637" s="114"/>
      <c r="F637" s="80"/>
      <c r="G637" s="80"/>
      <c r="H637" s="80"/>
      <c r="I637" s="80"/>
      <c r="J637" s="80"/>
      <c r="K637" s="80"/>
      <c r="L637" s="80"/>
      <c r="M637" s="80"/>
      <c r="N637" s="81"/>
      <c r="O637" s="4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x14ac:dyDescent="0.2">
      <c r="A638" s="2"/>
      <c r="C638" s="78"/>
      <c r="D638" s="114"/>
      <c r="E638" s="114"/>
      <c r="F638" s="80"/>
      <c r="G638" s="80"/>
      <c r="H638" s="80"/>
      <c r="I638" s="80"/>
      <c r="J638" s="80"/>
      <c r="K638" s="80"/>
      <c r="L638" s="80"/>
      <c r="M638" s="80"/>
      <c r="N638" s="81"/>
      <c r="O638" s="4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x14ac:dyDescent="0.2">
      <c r="A639" s="2"/>
      <c r="C639" s="78"/>
      <c r="D639" s="114"/>
      <c r="E639" s="114"/>
      <c r="F639" s="80"/>
      <c r="G639" s="80"/>
      <c r="H639" s="80"/>
      <c r="I639" s="80"/>
      <c r="J639" s="80"/>
      <c r="K639" s="80"/>
      <c r="L639" s="80"/>
      <c r="M639" s="80"/>
      <c r="N639" s="81"/>
      <c r="O639" s="4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x14ac:dyDescent="0.2">
      <c r="A640" s="2"/>
      <c r="C640" s="78"/>
      <c r="D640" s="114"/>
      <c r="E640" s="114"/>
      <c r="F640" s="80"/>
      <c r="G640" s="80"/>
      <c r="H640" s="80"/>
      <c r="I640" s="80"/>
      <c r="J640" s="80"/>
      <c r="K640" s="80"/>
      <c r="L640" s="80"/>
      <c r="M640" s="80"/>
      <c r="N640" s="81"/>
      <c r="O640" s="4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x14ac:dyDescent="0.2">
      <c r="A641" s="2"/>
      <c r="C641" s="78"/>
      <c r="D641" s="114"/>
      <c r="E641" s="114"/>
      <c r="F641" s="80"/>
      <c r="G641" s="80"/>
      <c r="H641" s="80"/>
      <c r="I641" s="80"/>
      <c r="J641" s="80"/>
      <c r="K641" s="80"/>
      <c r="L641" s="80"/>
      <c r="M641" s="80"/>
      <c r="N641" s="81"/>
      <c r="O641" s="4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x14ac:dyDescent="0.2">
      <c r="A642" s="2"/>
      <c r="C642" s="78"/>
      <c r="D642" s="114"/>
      <c r="E642" s="114"/>
      <c r="F642" s="80"/>
      <c r="G642" s="80"/>
      <c r="H642" s="80"/>
      <c r="I642" s="80"/>
      <c r="J642" s="80"/>
      <c r="K642" s="80"/>
      <c r="L642" s="80"/>
      <c r="M642" s="80"/>
      <c r="N642" s="81"/>
      <c r="O642" s="4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x14ac:dyDescent="0.2">
      <c r="A643" s="2"/>
      <c r="C643" s="78"/>
      <c r="D643" s="114"/>
      <c r="E643" s="114"/>
      <c r="F643" s="80"/>
      <c r="G643" s="80"/>
      <c r="H643" s="80"/>
      <c r="I643" s="80"/>
      <c r="J643" s="80"/>
      <c r="K643" s="80"/>
      <c r="L643" s="80"/>
      <c r="M643" s="80"/>
      <c r="N643" s="81"/>
      <c r="O643" s="4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x14ac:dyDescent="0.2">
      <c r="A644" s="2"/>
      <c r="C644" s="78"/>
      <c r="D644" s="114"/>
      <c r="E644" s="114"/>
      <c r="F644" s="80"/>
      <c r="G644" s="80"/>
      <c r="H644" s="80"/>
      <c r="I644" s="80"/>
      <c r="J644" s="80"/>
      <c r="K644" s="80"/>
      <c r="L644" s="80"/>
      <c r="M644" s="80"/>
      <c r="N644" s="81"/>
      <c r="O644" s="4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x14ac:dyDescent="0.2">
      <c r="A645" s="2"/>
      <c r="C645" s="78"/>
      <c r="D645" s="114"/>
      <c r="E645" s="114"/>
      <c r="F645" s="80"/>
      <c r="G645" s="80"/>
      <c r="H645" s="80"/>
      <c r="I645" s="80"/>
      <c r="J645" s="80"/>
      <c r="K645" s="80"/>
      <c r="L645" s="80"/>
      <c r="M645" s="80"/>
      <c r="N645" s="81"/>
      <c r="O645" s="4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x14ac:dyDescent="0.2">
      <c r="A646" s="2"/>
      <c r="C646" s="78"/>
      <c r="D646" s="114"/>
      <c r="E646" s="114"/>
      <c r="F646" s="80"/>
      <c r="G646" s="80"/>
      <c r="H646" s="80"/>
      <c r="I646" s="80"/>
      <c r="J646" s="80"/>
      <c r="K646" s="80"/>
      <c r="L646" s="80"/>
      <c r="M646" s="80"/>
      <c r="N646" s="81"/>
      <c r="O646" s="4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x14ac:dyDescent="0.2">
      <c r="A647" s="2"/>
      <c r="C647" s="78"/>
      <c r="D647" s="114"/>
      <c r="E647" s="114"/>
      <c r="F647" s="80"/>
      <c r="G647" s="80"/>
      <c r="H647" s="80"/>
      <c r="I647" s="80"/>
      <c r="J647" s="80"/>
      <c r="K647" s="80"/>
      <c r="L647" s="80"/>
      <c r="M647" s="80"/>
      <c r="N647" s="81"/>
      <c r="O647" s="4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x14ac:dyDescent="0.2">
      <c r="A648" s="2"/>
      <c r="C648" s="78"/>
      <c r="D648" s="114"/>
      <c r="E648" s="114"/>
      <c r="F648" s="80"/>
      <c r="G648" s="80"/>
      <c r="H648" s="80"/>
      <c r="I648" s="80"/>
      <c r="J648" s="80"/>
      <c r="K648" s="80"/>
      <c r="L648" s="80"/>
      <c r="M648" s="80"/>
      <c r="N648" s="81"/>
      <c r="O648" s="4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x14ac:dyDescent="0.2">
      <c r="A649" s="2"/>
      <c r="C649" s="78"/>
      <c r="D649" s="114"/>
      <c r="E649" s="114"/>
      <c r="F649" s="80"/>
      <c r="G649" s="80"/>
      <c r="H649" s="80"/>
      <c r="I649" s="80"/>
      <c r="J649" s="80"/>
      <c r="K649" s="80"/>
      <c r="L649" s="80"/>
      <c r="M649" s="80"/>
      <c r="N649" s="81"/>
      <c r="O649" s="4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x14ac:dyDescent="0.2">
      <c r="A650" s="2"/>
      <c r="C650" s="78"/>
      <c r="D650" s="114"/>
      <c r="E650" s="114"/>
      <c r="F650" s="80"/>
      <c r="G650" s="80"/>
      <c r="H650" s="80"/>
      <c r="I650" s="80"/>
      <c r="J650" s="80"/>
      <c r="K650" s="80"/>
      <c r="L650" s="80"/>
      <c r="M650" s="80"/>
      <c r="N650" s="81"/>
      <c r="O650" s="4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x14ac:dyDescent="0.2">
      <c r="A651" s="2"/>
      <c r="C651" s="78"/>
      <c r="D651" s="114"/>
      <c r="E651" s="114"/>
      <c r="F651" s="80"/>
      <c r="G651" s="80"/>
      <c r="H651" s="80"/>
      <c r="I651" s="80"/>
      <c r="J651" s="80"/>
      <c r="K651" s="80"/>
      <c r="L651" s="80"/>
      <c r="M651" s="80"/>
      <c r="N651" s="81"/>
      <c r="O651" s="4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x14ac:dyDescent="0.2">
      <c r="A652" s="2"/>
      <c r="C652" s="78"/>
      <c r="D652" s="114"/>
      <c r="E652" s="114"/>
      <c r="F652" s="80"/>
      <c r="G652" s="80"/>
      <c r="H652" s="80"/>
      <c r="I652" s="80"/>
      <c r="J652" s="80"/>
      <c r="K652" s="80"/>
      <c r="L652" s="80"/>
      <c r="M652" s="80"/>
      <c r="N652" s="81"/>
      <c r="O652" s="4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x14ac:dyDescent="0.2">
      <c r="A653" s="2"/>
      <c r="C653" s="78"/>
      <c r="D653" s="114"/>
      <c r="E653" s="114"/>
      <c r="F653" s="80"/>
      <c r="G653" s="80"/>
      <c r="H653" s="80"/>
      <c r="I653" s="80"/>
      <c r="J653" s="80"/>
      <c r="K653" s="80"/>
      <c r="L653" s="80"/>
      <c r="M653" s="80"/>
      <c r="N653" s="81"/>
      <c r="O653" s="4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x14ac:dyDescent="0.2">
      <c r="A654" s="2"/>
      <c r="C654" s="78"/>
      <c r="D654" s="114"/>
      <c r="E654" s="114"/>
      <c r="F654" s="80"/>
      <c r="G654" s="80"/>
      <c r="H654" s="80"/>
      <c r="I654" s="80"/>
      <c r="J654" s="80"/>
      <c r="K654" s="80"/>
      <c r="L654" s="80"/>
      <c r="M654" s="80"/>
      <c r="N654" s="81"/>
      <c r="O654" s="4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x14ac:dyDescent="0.2">
      <c r="A655" s="2"/>
      <c r="C655" s="78"/>
      <c r="D655" s="114"/>
      <c r="E655" s="114"/>
      <c r="F655" s="80"/>
      <c r="G655" s="80"/>
      <c r="H655" s="80"/>
      <c r="I655" s="80"/>
      <c r="J655" s="80"/>
      <c r="K655" s="80"/>
      <c r="L655" s="80"/>
      <c r="M655" s="80"/>
      <c r="N655" s="81"/>
      <c r="O655" s="4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x14ac:dyDescent="0.2">
      <c r="A656" s="2"/>
      <c r="C656" s="78"/>
      <c r="D656" s="114"/>
      <c r="E656" s="114"/>
      <c r="F656" s="80"/>
      <c r="G656" s="80"/>
      <c r="H656" s="80"/>
      <c r="I656" s="80"/>
      <c r="J656" s="80"/>
      <c r="K656" s="80"/>
      <c r="L656" s="80"/>
      <c r="M656" s="80"/>
      <c r="N656" s="81"/>
      <c r="O656" s="4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x14ac:dyDescent="0.2">
      <c r="A657" s="2"/>
      <c r="C657" s="78"/>
      <c r="D657" s="114"/>
      <c r="E657" s="114"/>
      <c r="F657" s="80"/>
      <c r="G657" s="80"/>
      <c r="H657" s="80"/>
      <c r="I657" s="80"/>
      <c r="J657" s="80"/>
      <c r="K657" s="80"/>
      <c r="L657" s="80"/>
      <c r="M657" s="80"/>
      <c r="N657" s="81"/>
      <c r="O657" s="4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x14ac:dyDescent="0.2">
      <c r="A658" s="2"/>
      <c r="C658" s="78"/>
      <c r="D658" s="114"/>
      <c r="E658" s="114"/>
      <c r="F658" s="80"/>
      <c r="G658" s="80"/>
      <c r="H658" s="80"/>
      <c r="I658" s="80"/>
      <c r="J658" s="80"/>
      <c r="K658" s="80"/>
      <c r="L658" s="80"/>
      <c r="M658" s="80"/>
      <c r="N658" s="81"/>
      <c r="O658" s="4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x14ac:dyDescent="0.2">
      <c r="A659" s="2"/>
      <c r="C659" s="78"/>
      <c r="D659" s="114"/>
      <c r="E659" s="114"/>
      <c r="F659" s="80"/>
      <c r="G659" s="80"/>
      <c r="H659" s="80"/>
      <c r="I659" s="80"/>
      <c r="J659" s="80"/>
      <c r="K659" s="80"/>
      <c r="L659" s="80"/>
      <c r="M659" s="80"/>
      <c r="N659" s="81"/>
      <c r="O659" s="4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x14ac:dyDescent="0.2">
      <c r="A660" s="2"/>
      <c r="C660" s="78"/>
      <c r="D660" s="114"/>
      <c r="E660" s="114"/>
      <c r="F660" s="80"/>
      <c r="G660" s="80"/>
      <c r="H660" s="80"/>
      <c r="I660" s="80"/>
      <c r="J660" s="80"/>
      <c r="K660" s="80"/>
      <c r="L660" s="80"/>
      <c r="M660" s="80"/>
      <c r="N660" s="81"/>
      <c r="O660" s="4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x14ac:dyDescent="0.2">
      <c r="A661" s="2"/>
      <c r="C661" s="78"/>
      <c r="D661" s="114"/>
      <c r="E661" s="114"/>
      <c r="F661" s="80"/>
      <c r="G661" s="80"/>
      <c r="H661" s="80"/>
      <c r="I661" s="80"/>
      <c r="J661" s="80"/>
      <c r="K661" s="80"/>
      <c r="L661" s="80"/>
      <c r="M661" s="80"/>
      <c r="N661" s="81"/>
      <c r="O661" s="4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x14ac:dyDescent="0.2">
      <c r="A662" s="2"/>
      <c r="C662" s="78"/>
      <c r="D662" s="114"/>
      <c r="E662" s="114"/>
      <c r="F662" s="80"/>
      <c r="G662" s="80"/>
      <c r="H662" s="80"/>
      <c r="I662" s="80"/>
      <c r="J662" s="80"/>
      <c r="K662" s="80"/>
      <c r="L662" s="80"/>
      <c r="M662" s="80"/>
      <c r="N662" s="81"/>
      <c r="O662" s="4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x14ac:dyDescent="0.2">
      <c r="A663" s="2"/>
      <c r="C663" s="78"/>
      <c r="D663" s="114"/>
      <c r="E663" s="114"/>
      <c r="F663" s="80"/>
      <c r="G663" s="80"/>
      <c r="H663" s="80"/>
      <c r="I663" s="80"/>
      <c r="J663" s="80"/>
      <c r="K663" s="80"/>
      <c r="L663" s="80"/>
      <c r="M663" s="80"/>
      <c r="N663" s="81"/>
      <c r="O663" s="4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x14ac:dyDescent="0.2">
      <c r="A664" s="2"/>
      <c r="C664" s="104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105"/>
      <c r="O664" s="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x14ac:dyDescent="0.2">
      <c r="A665" s="2"/>
      <c r="C665" s="104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105"/>
      <c r="O665" s="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x14ac:dyDescent="0.2">
      <c r="A666" s="2"/>
      <c r="C666" s="104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105"/>
      <c r="O666" s="4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x14ac:dyDescent="0.2">
      <c r="A667" s="2"/>
      <c r="C667" s="104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105"/>
      <c r="O667" s="4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x14ac:dyDescent="0.2">
      <c r="A668" s="2"/>
      <c r="C668" s="104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105"/>
      <c r="O668" s="4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x14ac:dyDescent="0.2">
      <c r="A669" s="2"/>
      <c r="C669" s="104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105"/>
      <c r="O669" s="4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x14ac:dyDescent="0.2">
      <c r="A670" s="2"/>
      <c r="C670" s="104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105"/>
      <c r="O670" s="4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x14ac:dyDescent="0.2">
      <c r="A671" s="2"/>
      <c r="C671" s="104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105"/>
      <c r="O671" s="4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x14ac:dyDescent="0.2">
      <c r="A672" s="2"/>
      <c r="C672" s="104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105"/>
      <c r="O672" s="4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x14ac:dyDescent="0.2">
      <c r="A673" s="2"/>
      <c r="C673" s="104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105"/>
      <c r="O673" s="4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x14ac:dyDescent="0.2">
      <c r="A674" s="2"/>
      <c r="C674" s="104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105"/>
      <c r="O674" s="4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3.5" thickBot="1" x14ac:dyDescent="0.25">
      <c r="A675" s="2"/>
      <c r="C675" s="10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4"/>
      <c r="O675" s="4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3.5" thickBot="1" x14ac:dyDescent="0.25">
      <c r="A676" s="2"/>
      <c r="C676" s="38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4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x14ac:dyDescent="0.2">
      <c r="A677" s="2"/>
      <c r="C677" s="133"/>
      <c r="D677" s="134"/>
      <c r="E677" s="134"/>
      <c r="F677" s="134"/>
      <c r="G677" s="134"/>
      <c r="H677" s="134"/>
      <c r="I677" s="134"/>
      <c r="J677" s="134"/>
      <c r="K677" s="134"/>
      <c r="L677" s="134"/>
      <c r="M677" s="134"/>
      <c r="N677" s="138"/>
      <c r="O677" s="4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x14ac:dyDescent="0.2">
      <c r="A678" s="2"/>
      <c r="C678" s="104"/>
      <c r="D678" s="70"/>
      <c r="E678" s="124" t="str">
        <f>Step1_Historical!$H$12&amp;" | "&amp;J385</f>
        <v>Foundation Name | Dec 31, 2015</v>
      </c>
      <c r="F678" s="80"/>
      <c r="G678" s="80"/>
      <c r="H678" s="80"/>
      <c r="I678" s="80"/>
      <c r="J678" s="80"/>
      <c r="K678" s="80"/>
      <c r="L678" s="80"/>
      <c r="M678" s="80"/>
      <c r="N678" s="105"/>
      <c r="O678" s="4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x14ac:dyDescent="0.2">
      <c r="A679" s="2"/>
      <c r="C679" s="104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105"/>
      <c r="O679" s="4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x14ac:dyDescent="0.2">
      <c r="A680" s="2"/>
      <c r="C680" s="104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105"/>
      <c r="O680" s="4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x14ac:dyDescent="0.2">
      <c r="A681" s="2"/>
      <c r="C681" s="104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105"/>
      <c r="O681" s="4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x14ac:dyDescent="0.2">
      <c r="A682" s="2"/>
      <c r="C682" s="104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105"/>
      <c r="O682" s="4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x14ac:dyDescent="0.2">
      <c r="A683" s="2"/>
      <c r="C683" s="104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105"/>
      <c r="O683" s="4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x14ac:dyDescent="0.2">
      <c r="A684" s="2"/>
      <c r="C684" s="104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105"/>
      <c r="O684" s="4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x14ac:dyDescent="0.2">
      <c r="A685" s="2"/>
      <c r="C685" s="104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105"/>
      <c r="O685" s="4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x14ac:dyDescent="0.2">
      <c r="A686" s="2"/>
      <c r="C686" s="104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105"/>
      <c r="O686" s="4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x14ac:dyDescent="0.2">
      <c r="A687" s="2"/>
      <c r="C687" s="104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105"/>
      <c r="O687" s="4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x14ac:dyDescent="0.2">
      <c r="A688" s="2"/>
      <c r="C688" s="104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105"/>
      <c r="O688" s="4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x14ac:dyDescent="0.2">
      <c r="A689" s="2"/>
      <c r="C689" s="104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105"/>
      <c r="O689" s="4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x14ac:dyDescent="0.2">
      <c r="A690" s="2"/>
      <c r="C690" s="104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105"/>
      <c r="O690" s="4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x14ac:dyDescent="0.2">
      <c r="A691" s="2"/>
      <c r="C691" s="104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105"/>
      <c r="O691" s="4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x14ac:dyDescent="0.2">
      <c r="A692" s="2"/>
      <c r="C692" s="104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105"/>
      <c r="O692" s="4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x14ac:dyDescent="0.2">
      <c r="A693" s="2"/>
      <c r="C693" s="104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105"/>
      <c r="O693" s="4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x14ac:dyDescent="0.2">
      <c r="A694" s="2"/>
      <c r="C694" s="104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105"/>
      <c r="O694" s="4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x14ac:dyDescent="0.2">
      <c r="A695" s="2"/>
      <c r="C695" s="104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105"/>
      <c r="O695" s="4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x14ac:dyDescent="0.2">
      <c r="A696" s="2"/>
      <c r="C696" s="104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105"/>
      <c r="O696" s="4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x14ac:dyDescent="0.2">
      <c r="A697" s="2"/>
      <c r="C697" s="104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105"/>
      <c r="O697" s="4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x14ac:dyDescent="0.2">
      <c r="A698" s="2"/>
      <c r="C698" s="104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105"/>
      <c r="O698" s="4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x14ac:dyDescent="0.2">
      <c r="A699" s="2"/>
      <c r="C699" s="104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105"/>
      <c r="O699" s="4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x14ac:dyDescent="0.2">
      <c r="A700" s="2"/>
      <c r="C700" s="104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105"/>
      <c r="O700" s="4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x14ac:dyDescent="0.2">
      <c r="A701" s="2"/>
      <c r="C701" s="104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105"/>
      <c r="O701" s="4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x14ac:dyDescent="0.2">
      <c r="A702" s="2"/>
      <c r="C702" s="104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105"/>
      <c r="O702" s="4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x14ac:dyDescent="0.2">
      <c r="A703" s="2"/>
      <c r="C703" s="104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105"/>
      <c r="O703" s="4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x14ac:dyDescent="0.2">
      <c r="A704" s="2"/>
      <c r="C704" s="104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105"/>
      <c r="O704" s="4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x14ac:dyDescent="0.2">
      <c r="A705" s="2"/>
      <c r="C705" s="104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105"/>
      <c r="O705" s="4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x14ac:dyDescent="0.2">
      <c r="A706" s="2"/>
      <c r="C706" s="104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105"/>
      <c r="O706" s="4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x14ac:dyDescent="0.2">
      <c r="A707" s="2"/>
      <c r="C707" s="104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105"/>
      <c r="O707" s="4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x14ac:dyDescent="0.2">
      <c r="A708" s="2"/>
      <c r="C708" s="104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105"/>
      <c r="O708" s="4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x14ac:dyDescent="0.2">
      <c r="A709" s="2"/>
      <c r="C709" s="104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105"/>
      <c r="O709" s="4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x14ac:dyDescent="0.2">
      <c r="A710" s="2"/>
      <c r="C710" s="104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105"/>
      <c r="O710" s="4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x14ac:dyDescent="0.2">
      <c r="A711" s="2"/>
      <c r="C711" s="104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105"/>
      <c r="O711" s="4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x14ac:dyDescent="0.2">
      <c r="A712" s="2"/>
      <c r="C712" s="104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105"/>
      <c r="O712" s="4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x14ac:dyDescent="0.2">
      <c r="A713" s="2"/>
      <c r="C713" s="104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105"/>
      <c r="O713" s="4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x14ac:dyDescent="0.2">
      <c r="A714" s="2"/>
      <c r="C714" s="104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105"/>
      <c r="O714" s="4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x14ac:dyDescent="0.2">
      <c r="A715" s="2"/>
      <c r="C715" s="104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105"/>
      <c r="O715" s="4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x14ac:dyDescent="0.2">
      <c r="A716" s="2"/>
      <c r="C716" s="104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105"/>
      <c r="O716" s="4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x14ac:dyDescent="0.2">
      <c r="A717" s="2"/>
      <c r="C717" s="104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105"/>
      <c r="O717" s="4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x14ac:dyDescent="0.2">
      <c r="A718" s="2"/>
      <c r="C718" s="104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105"/>
      <c r="O718" s="4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3.5" thickBot="1" x14ac:dyDescent="0.25">
      <c r="A719" s="2"/>
      <c r="C719" s="10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4"/>
      <c r="O719" s="4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3.5" thickBot="1" x14ac:dyDescent="0.25">
      <c r="A720" s="2"/>
      <c r="C720" s="38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4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x14ac:dyDescent="0.2">
      <c r="A721" s="2"/>
      <c r="C721" s="133"/>
      <c r="D721" s="134"/>
      <c r="E721" s="134"/>
      <c r="F721" s="134"/>
      <c r="G721" s="134"/>
      <c r="H721" s="134"/>
      <c r="I721" s="134"/>
      <c r="J721" s="134"/>
      <c r="K721" s="134"/>
      <c r="L721" s="134"/>
      <c r="M721" s="134"/>
      <c r="N721" s="138"/>
      <c r="O721" s="4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x14ac:dyDescent="0.2">
      <c r="A722" s="2"/>
      <c r="C722" s="104"/>
      <c r="D722" s="70"/>
      <c r="E722" s="124" t="str">
        <f>Step1_Historical!$H$12&amp;" | "&amp;J447</f>
        <v>Foundation Name | Dec 31, 2016</v>
      </c>
      <c r="F722" s="80"/>
      <c r="G722" s="80"/>
      <c r="H722" s="80"/>
      <c r="I722" s="80"/>
      <c r="J722" s="80"/>
      <c r="K722" s="80"/>
      <c r="L722" s="80"/>
      <c r="M722" s="80"/>
      <c r="N722" s="105"/>
      <c r="O722" s="4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x14ac:dyDescent="0.2">
      <c r="A723" s="2"/>
      <c r="C723" s="104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105"/>
      <c r="O723" s="4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x14ac:dyDescent="0.2">
      <c r="A724" s="2"/>
      <c r="C724" s="104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105"/>
      <c r="O724" s="4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x14ac:dyDescent="0.2">
      <c r="A725" s="2"/>
      <c r="C725" s="104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105"/>
      <c r="O725" s="4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x14ac:dyDescent="0.2">
      <c r="A726" s="2"/>
      <c r="C726" s="104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105"/>
      <c r="O726" s="4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x14ac:dyDescent="0.2">
      <c r="A727" s="2"/>
      <c r="C727" s="104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105"/>
      <c r="O727" s="4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x14ac:dyDescent="0.2">
      <c r="A728" s="2"/>
      <c r="C728" s="104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105"/>
      <c r="O728" s="4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x14ac:dyDescent="0.2">
      <c r="A729" s="2"/>
      <c r="C729" s="104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105"/>
      <c r="O729" s="4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x14ac:dyDescent="0.2">
      <c r="A730" s="2"/>
      <c r="C730" s="104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105"/>
      <c r="O730" s="4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x14ac:dyDescent="0.2">
      <c r="A731" s="2"/>
      <c r="C731" s="104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105"/>
      <c r="O731" s="4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x14ac:dyDescent="0.2">
      <c r="A732" s="2"/>
      <c r="C732" s="104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105"/>
      <c r="O732" s="4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x14ac:dyDescent="0.2">
      <c r="A733" s="2"/>
      <c r="C733" s="104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105"/>
      <c r="O733" s="4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x14ac:dyDescent="0.2">
      <c r="A734" s="2"/>
      <c r="C734" s="104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105"/>
      <c r="O734" s="4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x14ac:dyDescent="0.2">
      <c r="A735" s="2"/>
      <c r="C735" s="104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105"/>
      <c r="O735" s="4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x14ac:dyDescent="0.2">
      <c r="A736" s="2"/>
      <c r="C736" s="104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105"/>
      <c r="O736" s="4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x14ac:dyDescent="0.2">
      <c r="A737" s="2"/>
      <c r="C737" s="104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105"/>
      <c r="O737" s="4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x14ac:dyDescent="0.2">
      <c r="A738" s="2"/>
      <c r="C738" s="104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105"/>
      <c r="O738" s="4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x14ac:dyDescent="0.2">
      <c r="A739" s="2"/>
      <c r="C739" s="104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105"/>
      <c r="O739" s="4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x14ac:dyDescent="0.2">
      <c r="A740" s="2"/>
      <c r="C740" s="104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105"/>
      <c r="O740" s="4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x14ac:dyDescent="0.2">
      <c r="A741" s="2"/>
      <c r="C741" s="104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105"/>
      <c r="O741" s="4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x14ac:dyDescent="0.2">
      <c r="A742" s="2"/>
      <c r="C742" s="104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105"/>
      <c r="O742" s="4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x14ac:dyDescent="0.2">
      <c r="A743" s="2"/>
      <c r="C743" s="104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105"/>
      <c r="O743" s="4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x14ac:dyDescent="0.2">
      <c r="A744" s="2"/>
      <c r="C744" s="104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105"/>
      <c r="O744" s="4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x14ac:dyDescent="0.2">
      <c r="A745" s="2"/>
      <c r="C745" s="104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105"/>
      <c r="O745" s="4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x14ac:dyDescent="0.2">
      <c r="A746" s="2"/>
      <c r="C746" s="104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105"/>
      <c r="O746" s="4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x14ac:dyDescent="0.2">
      <c r="A747" s="2"/>
      <c r="C747" s="104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105"/>
      <c r="O747" s="4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x14ac:dyDescent="0.2">
      <c r="A748" s="2"/>
      <c r="C748" s="104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105"/>
      <c r="O748" s="4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x14ac:dyDescent="0.2">
      <c r="A749" s="2"/>
      <c r="C749" s="104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105"/>
      <c r="O749" s="4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x14ac:dyDescent="0.2">
      <c r="A750" s="2"/>
      <c r="C750" s="104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105"/>
      <c r="O750" s="4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x14ac:dyDescent="0.2">
      <c r="A751" s="2"/>
      <c r="C751" s="104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105"/>
      <c r="O751" s="4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x14ac:dyDescent="0.2">
      <c r="A752" s="2"/>
      <c r="C752" s="104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105"/>
      <c r="O752" s="4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x14ac:dyDescent="0.2">
      <c r="A753" s="2"/>
      <c r="C753" s="104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105"/>
      <c r="O753" s="4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x14ac:dyDescent="0.2">
      <c r="A754" s="2"/>
      <c r="C754" s="104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105"/>
      <c r="O754" s="4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x14ac:dyDescent="0.2">
      <c r="A755" s="2"/>
      <c r="C755" s="104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105"/>
      <c r="O755" s="4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x14ac:dyDescent="0.2">
      <c r="A756" s="2"/>
      <c r="C756" s="104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105"/>
      <c r="O756" s="4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x14ac:dyDescent="0.2">
      <c r="A757" s="2"/>
      <c r="C757" s="104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105"/>
      <c r="O757" s="4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x14ac:dyDescent="0.2">
      <c r="A758" s="2"/>
      <c r="C758" s="104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105"/>
      <c r="O758" s="4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x14ac:dyDescent="0.2">
      <c r="A759" s="2"/>
      <c r="C759" s="104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105"/>
      <c r="O759" s="4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x14ac:dyDescent="0.2">
      <c r="A760" s="2"/>
      <c r="C760" s="104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105"/>
      <c r="O760" s="4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x14ac:dyDescent="0.2">
      <c r="A761" s="2"/>
      <c r="C761" s="104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105"/>
      <c r="O761" s="4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x14ac:dyDescent="0.2">
      <c r="A762" s="2"/>
      <c r="C762" s="104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105"/>
      <c r="O762" s="4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3.5" thickBot="1" x14ac:dyDescent="0.25">
      <c r="A763" s="2"/>
      <c r="C763" s="10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4"/>
      <c r="O763" s="4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3.5" thickBot="1" x14ac:dyDescent="0.25">
      <c r="A764" s="2"/>
      <c r="C764" s="354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407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x14ac:dyDescent="0.2">
      <c r="A765" s="2"/>
      <c r="C765" s="133"/>
      <c r="D765" s="134"/>
      <c r="E765" s="134"/>
      <c r="F765" s="134"/>
      <c r="G765" s="134"/>
      <c r="H765" s="134"/>
      <c r="I765" s="134"/>
      <c r="J765" s="134"/>
      <c r="K765" s="134"/>
      <c r="L765" s="134"/>
      <c r="M765" s="134"/>
      <c r="N765" s="138"/>
      <c r="O765" s="407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x14ac:dyDescent="0.2">
      <c r="A766" s="2"/>
      <c r="C766" s="104"/>
      <c r="D766" s="70"/>
      <c r="E766" s="124" t="str">
        <f>Step1_Historical!$H$12&amp;" | "&amp;J509</f>
        <v>Foundation Name | Dec 31, 2017</v>
      </c>
      <c r="F766" s="80"/>
      <c r="G766" s="80"/>
      <c r="H766" s="80"/>
      <c r="I766" s="80"/>
      <c r="J766" s="80"/>
      <c r="K766" s="80"/>
      <c r="L766" s="80"/>
      <c r="M766" s="80"/>
      <c r="N766" s="105"/>
      <c r="O766" s="407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x14ac:dyDescent="0.2">
      <c r="A767" s="2"/>
      <c r="C767" s="104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105"/>
      <c r="O767" s="407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x14ac:dyDescent="0.2">
      <c r="A768" s="2"/>
      <c r="C768" s="104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105"/>
      <c r="O768" s="407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x14ac:dyDescent="0.2">
      <c r="A769" s="2"/>
      <c r="C769" s="104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105"/>
      <c r="O769" s="407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x14ac:dyDescent="0.2">
      <c r="A770" s="2"/>
      <c r="C770" s="104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105"/>
      <c r="O770" s="407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x14ac:dyDescent="0.2">
      <c r="A771" s="2"/>
      <c r="C771" s="104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105"/>
      <c r="O771" s="407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x14ac:dyDescent="0.2">
      <c r="A772" s="2"/>
      <c r="C772" s="104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105"/>
      <c r="O772" s="407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x14ac:dyDescent="0.2">
      <c r="A773" s="2"/>
      <c r="C773" s="104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105"/>
      <c r="O773" s="407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x14ac:dyDescent="0.2">
      <c r="A774" s="2"/>
      <c r="C774" s="104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105"/>
      <c r="O774" s="407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x14ac:dyDescent="0.2">
      <c r="A775" s="2"/>
      <c r="C775" s="104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105"/>
      <c r="O775" s="407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x14ac:dyDescent="0.2">
      <c r="A776" s="2"/>
      <c r="C776" s="104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105"/>
      <c r="O776" s="407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x14ac:dyDescent="0.2">
      <c r="A777" s="2"/>
      <c r="C777" s="104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105"/>
      <c r="O777" s="407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x14ac:dyDescent="0.2">
      <c r="A778" s="2"/>
      <c r="C778" s="104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105"/>
      <c r="O778" s="407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x14ac:dyDescent="0.2">
      <c r="A779" s="2"/>
      <c r="C779" s="104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105"/>
      <c r="O779" s="407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x14ac:dyDescent="0.2">
      <c r="A780" s="2"/>
      <c r="C780" s="104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105"/>
      <c r="O780" s="407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x14ac:dyDescent="0.2">
      <c r="A781" s="2"/>
      <c r="C781" s="104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105"/>
      <c r="O781" s="407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x14ac:dyDescent="0.2">
      <c r="A782" s="2"/>
      <c r="C782" s="104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105"/>
      <c r="O782" s="407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x14ac:dyDescent="0.2">
      <c r="A783" s="2"/>
      <c r="C783" s="104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105"/>
      <c r="O783" s="407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x14ac:dyDescent="0.2">
      <c r="A784" s="2"/>
      <c r="C784" s="104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105"/>
      <c r="O784" s="407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x14ac:dyDescent="0.2">
      <c r="A785" s="2"/>
      <c r="C785" s="104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105"/>
      <c r="O785" s="407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x14ac:dyDescent="0.2">
      <c r="A786" s="2"/>
      <c r="C786" s="104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105"/>
      <c r="O786" s="407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x14ac:dyDescent="0.2">
      <c r="A787" s="2"/>
      <c r="C787" s="104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105"/>
      <c r="O787" s="407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x14ac:dyDescent="0.2">
      <c r="A788" s="2"/>
      <c r="C788" s="104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105"/>
      <c r="O788" s="407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x14ac:dyDescent="0.2">
      <c r="A789" s="2"/>
      <c r="C789" s="104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105"/>
      <c r="O789" s="407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x14ac:dyDescent="0.2">
      <c r="A790" s="2"/>
      <c r="C790" s="104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105"/>
      <c r="O790" s="407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x14ac:dyDescent="0.2">
      <c r="A791" s="2"/>
      <c r="C791" s="104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105"/>
      <c r="O791" s="407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x14ac:dyDescent="0.2">
      <c r="A792" s="2"/>
      <c r="C792" s="104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105"/>
      <c r="O792" s="407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x14ac:dyDescent="0.2">
      <c r="A793" s="2"/>
      <c r="C793" s="104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105"/>
      <c r="O793" s="407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x14ac:dyDescent="0.2">
      <c r="A794" s="2"/>
      <c r="C794" s="104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105"/>
      <c r="O794" s="407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x14ac:dyDescent="0.2">
      <c r="A795" s="2"/>
      <c r="C795" s="104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105"/>
      <c r="O795" s="407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x14ac:dyDescent="0.2">
      <c r="A796" s="2"/>
      <c r="C796" s="104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105"/>
      <c r="O796" s="407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x14ac:dyDescent="0.2">
      <c r="A797" s="2"/>
      <c r="C797" s="104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105"/>
      <c r="O797" s="407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x14ac:dyDescent="0.2">
      <c r="A798" s="2"/>
      <c r="C798" s="104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105"/>
      <c r="O798" s="407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x14ac:dyDescent="0.2">
      <c r="A799" s="2"/>
      <c r="C799" s="104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105"/>
      <c r="O799" s="407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x14ac:dyDescent="0.2">
      <c r="A800" s="2"/>
      <c r="C800" s="104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105"/>
      <c r="O800" s="407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x14ac:dyDescent="0.2">
      <c r="A801" s="2"/>
      <c r="C801" s="104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105"/>
      <c r="O801" s="407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x14ac:dyDescent="0.2">
      <c r="A802" s="2"/>
      <c r="C802" s="104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105"/>
      <c r="O802" s="407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x14ac:dyDescent="0.2">
      <c r="A803" s="2"/>
      <c r="C803" s="104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105"/>
      <c r="O803" s="407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x14ac:dyDescent="0.2">
      <c r="A804" s="2"/>
      <c r="C804" s="104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105"/>
      <c r="O804" s="407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x14ac:dyDescent="0.2">
      <c r="A805" s="2"/>
      <c r="C805" s="104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105"/>
      <c r="O805" s="407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x14ac:dyDescent="0.2">
      <c r="A806" s="2"/>
      <c r="C806" s="104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105"/>
      <c r="O806" s="407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3.5" thickBot="1" x14ac:dyDescent="0.25">
      <c r="A807" s="2"/>
      <c r="C807" s="10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4"/>
      <c r="O807" s="407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3.5" thickBot="1" x14ac:dyDescent="0.25">
      <c r="A808" s="2"/>
      <c r="C808" s="354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407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x14ac:dyDescent="0.2">
      <c r="A809" s="2"/>
      <c r="C809" s="133"/>
      <c r="D809" s="134"/>
      <c r="E809" s="134"/>
      <c r="F809" s="134"/>
      <c r="G809" s="134"/>
      <c r="H809" s="134"/>
      <c r="I809" s="134"/>
      <c r="J809" s="134"/>
      <c r="K809" s="134"/>
      <c r="L809" s="134"/>
      <c r="M809" s="134"/>
      <c r="N809" s="138"/>
      <c r="O809" s="407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x14ac:dyDescent="0.2">
      <c r="A810" s="2"/>
      <c r="C810" s="104"/>
      <c r="D810" s="70"/>
      <c r="E810" s="124" t="str">
        <f>Step1_Historical!$H$12&amp;" | "&amp;J571</f>
        <v>Foundation Name | Dec 31, 2018</v>
      </c>
      <c r="F810" s="80"/>
      <c r="G810" s="80"/>
      <c r="H810" s="80"/>
      <c r="I810" s="80"/>
      <c r="J810" s="80"/>
      <c r="K810" s="80"/>
      <c r="L810" s="80"/>
      <c r="M810" s="80"/>
      <c r="N810" s="105"/>
      <c r="O810" s="407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x14ac:dyDescent="0.2">
      <c r="A811" s="2"/>
      <c r="C811" s="104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105"/>
      <c r="O811" s="407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x14ac:dyDescent="0.2">
      <c r="A812" s="2"/>
      <c r="C812" s="104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105"/>
      <c r="O812" s="407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x14ac:dyDescent="0.2">
      <c r="A813" s="2"/>
      <c r="C813" s="104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105"/>
      <c r="O813" s="407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x14ac:dyDescent="0.2">
      <c r="A814" s="2"/>
      <c r="C814" s="104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105"/>
      <c r="O814" s="407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x14ac:dyDescent="0.2">
      <c r="A815" s="2"/>
      <c r="C815" s="104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105"/>
      <c r="O815" s="407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x14ac:dyDescent="0.2">
      <c r="A816" s="2"/>
      <c r="C816" s="104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105"/>
      <c r="O816" s="407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x14ac:dyDescent="0.2">
      <c r="A817" s="2"/>
      <c r="C817" s="104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105"/>
      <c r="O817" s="407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x14ac:dyDescent="0.2">
      <c r="A818" s="2"/>
      <c r="C818" s="104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105"/>
      <c r="O818" s="407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x14ac:dyDescent="0.2">
      <c r="A819" s="2"/>
      <c r="C819" s="104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105"/>
      <c r="O819" s="407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x14ac:dyDescent="0.2">
      <c r="A820" s="2"/>
      <c r="C820" s="104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105"/>
      <c r="O820" s="407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x14ac:dyDescent="0.2">
      <c r="A821" s="2"/>
      <c r="C821" s="104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105"/>
      <c r="O821" s="407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x14ac:dyDescent="0.2">
      <c r="A822" s="2"/>
      <c r="C822" s="104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105"/>
      <c r="O822" s="407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x14ac:dyDescent="0.2">
      <c r="A823" s="2"/>
      <c r="C823" s="104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105"/>
      <c r="O823" s="407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x14ac:dyDescent="0.2">
      <c r="A824" s="2"/>
      <c r="C824" s="104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105"/>
      <c r="O824" s="407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x14ac:dyDescent="0.2">
      <c r="A825" s="2"/>
      <c r="C825" s="104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105"/>
      <c r="O825" s="407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x14ac:dyDescent="0.2">
      <c r="A826" s="2"/>
      <c r="C826" s="104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105"/>
      <c r="O826" s="407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x14ac:dyDescent="0.2">
      <c r="A827" s="2"/>
      <c r="C827" s="104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105"/>
      <c r="O827" s="407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x14ac:dyDescent="0.2">
      <c r="A828" s="2"/>
      <c r="C828" s="104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105"/>
      <c r="O828" s="407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x14ac:dyDescent="0.2">
      <c r="A829" s="2"/>
      <c r="C829" s="104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105"/>
      <c r="O829" s="407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x14ac:dyDescent="0.2">
      <c r="A830" s="2"/>
      <c r="C830" s="104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105"/>
      <c r="O830" s="407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x14ac:dyDescent="0.2">
      <c r="A831" s="2"/>
      <c r="C831" s="104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105"/>
      <c r="O831" s="407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x14ac:dyDescent="0.2">
      <c r="A832" s="2"/>
      <c r="C832" s="104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105"/>
      <c r="O832" s="407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x14ac:dyDescent="0.2">
      <c r="A833" s="2"/>
      <c r="C833" s="104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105"/>
      <c r="O833" s="407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x14ac:dyDescent="0.2">
      <c r="A834" s="2"/>
      <c r="C834" s="104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105"/>
      <c r="O834" s="407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x14ac:dyDescent="0.2">
      <c r="A835" s="2"/>
      <c r="C835" s="104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105"/>
      <c r="O835" s="407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x14ac:dyDescent="0.2">
      <c r="A836" s="2"/>
      <c r="C836" s="104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105"/>
      <c r="O836" s="407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x14ac:dyDescent="0.2">
      <c r="A837" s="2"/>
      <c r="C837" s="104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105"/>
      <c r="O837" s="407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x14ac:dyDescent="0.2">
      <c r="A838" s="2"/>
      <c r="C838" s="104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105"/>
      <c r="O838" s="407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x14ac:dyDescent="0.2">
      <c r="A839" s="2"/>
      <c r="C839" s="104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105"/>
      <c r="O839" s="407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x14ac:dyDescent="0.2">
      <c r="A840" s="2"/>
      <c r="C840" s="104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105"/>
      <c r="O840" s="407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x14ac:dyDescent="0.2">
      <c r="A841" s="2"/>
      <c r="C841" s="104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105"/>
      <c r="O841" s="407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x14ac:dyDescent="0.2">
      <c r="A842" s="2"/>
      <c r="C842" s="104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105"/>
      <c r="O842" s="407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x14ac:dyDescent="0.2">
      <c r="A843" s="2"/>
      <c r="C843" s="104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105"/>
      <c r="O843" s="407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x14ac:dyDescent="0.2">
      <c r="A844" s="2"/>
      <c r="C844" s="104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105"/>
      <c r="O844" s="407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x14ac:dyDescent="0.2">
      <c r="A845" s="2"/>
      <c r="C845" s="104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105"/>
      <c r="O845" s="407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x14ac:dyDescent="0.2">
      <c r="A846" s="2"/>
      <c r="C846" s="104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105"/>
      <c r="O846" s="407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x14ac:dyDescent="0.2">
      <c r="A847" s="2"/>
      <c r="C847" s="104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105"/>
      <c r="O847" s="407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x14ac:dyDescent="0.2">
      <c r="A848" s="2"/>
      <c r="C848" s="104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105"/>
      <c r="O848" s="407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x14ac:dyDescent="0.2">
      <c r="A849" s="2"/>
      <c r="C849" s="104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105"/>
      <c r="O849" s="407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x14ac:dyDescent="0.2">
      <c r="A850" s="2"/>
      <c r="C850" s="104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105"/>
      <c r="O850" s="407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3.5" thickBot="1" x14ac:dyDescent="0.25">
      <c r="A851" s="2"/>
      <c r="C851" s="10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4"/>
      <c r="O851" s="407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3.5" thickBot="1" x14ac:dyDescent="0.25">
      <c r="A852" s="2"/>
      <c r="C852" s="354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407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8.75" customHeight="1" thickBot="1" x14ac:dyDescent="0.25">
      <c r="A853" s="2"/>
      <c r="C853" s="141"/>
      <c r="D853" s="142" t="str">
        <f>M7</f>
        <v>V. Combination of Scenario &amp; Longitudinal</v>
      </c>
      <c r="E853" s="142"/>
      <c r="F853" s="143"/>
      <c r="G853" s="143"/>
      <c r="H853" s="143"/>
      <c r="I853" s="143"/>
      <c r="J853" s="143"/>
      <c r="K853" s="143"/>
      <c r="L853" s="143"/>
      <c r="M853" s="143"/>
      <c r="N853" s="144"/>
      <c r="O853" s="21"/>
      <c r="P853" s="2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8.75" customHeight="1" thickBot="1" x14ac:dyDescent="0.25">
      <c r="A854" s="2"/>
      <c r="B854" s="20"/>
      <c r="C854" s="21"/>
      <c r="D854" s="139"/>
      <c r="E854" s="139"/>
      <c r="F854" s="140"/>
      <c r="G854" s="140"/>
      <c r="H854" s="140"/>
      <c r="I854" s="140"/>
      <c r="J854" s="140"/>
      <c r="K854" s="140"/>
      <c r="L854" s="140"/>
      <c r="M854" s="140"/>
      <c r="N854" s="140"/>
      <c r="O854" s="21"/>
      <c r="P854" s="2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x14ac:dyDescent="0.2">
      <c r="A855" s="2"/>
      <c r="C855" s="133"/>
      <c r="D855" s="134"/>
      <c r="E855" s="134"/>
      <c r="F855" s="134"/>
      <c r="G855" s="134"/>
      <c r="H855" s="134"/>
      <c r="I855" s="134"/>
      <c r="J855" s="134"/>
      <c r="K855" s="134"/>
      <c r="L855" s="134"/>
      <c r="M855" s="134"/>
      <c r="N855" s="138"/>
      <c r="O855" s="4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C856" s="104"/>
      <c r="D856" s="70"/>
      <c r="E856" s="145" t="str">
        <f>Step1_Historical!H12</f>
        <v>Foundation Name</v>
      </c>
      <c r="F856" s="145"/>
      <c r="G856" s="145"/>
      <c r="H856" s="145"/>
      <c r="I856" s="145"/>
      <c r="J856" s="145"/>
      <c r="K856" s="145"/>
      <c r="L856" s="145"/>
      <c r="M856" s="145"/>
      <c r="N856" s="105"/>
      <c r="O856" s="4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C857" s="104"/>
      <c r="D857" s="70"/>
      <c r="E857" s="145"/>
      <c r="F857" s="145"/>
      <c r="G857" s="145"/>
      <c r="H857" s="145"/>
      <c r="I857" s="145"/>
      <c r="J857" s="145"/>
      <c r="K857" s="145"/>
      <c r="L857" s="145"/>
      <c r="M857" s="145"/>
      <c r="N857" s="105"/>
      <c r="O857" s="4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x14ac:dyDescent="0.2">
      <c r="A858" s="2"/>
      <c r="C858" s="78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105"/>
      <c r="O858" s="4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x14ac:dyDescent="0.2">
      <c r="A859" s="2"/>
      <c r="C859" s="78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105"/>
      <c r="O859" s="4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x14ac:dyDescent="0.2">
      <c r="A860" s="2"/>
      <c r="C860" s="78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105"/>
      <c r="O860" s="4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x14ac:dyDescent="0.2">
      <c r="A861" s="2"/>
      <c r="C861" s="78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105"/>
      <c r="O861" s="4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x14ac:dyDescent="0.2">
      <c r="A862" s="2"/>
      <c r="C862" s="78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105"/>
      <c r="O862" s="4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x14ac:dyDescent="0.2">
      <c r="A863" s="2"/>
      <c r="C863" s="78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105"/>
      <c r="O863" s="4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x14ac:dyDescent="0.2">
      <c r="A864" s="2"/>
      <c r="C864" s="78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105"/>
      <c r="O864" s="4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x14ac:dyDescent="0.2">
      <c r="A865" s="2"/>
      <c r="C865" s="78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105"/>
      <c r="O865" s="4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x14ac:dyDescent="0.2">
      <c r="A866" s="2"/>
      <c r="C866" s="78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105"/>
      <c r="O866" s="4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x14ac:dyDescent="0.2">
      <c r="A867" s="2"/>
      <c r="C867" s="78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105"/>
      <c r="O867" s="4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x14ac:dyDescent="0.2">
      <c r="A868" s="2"/>
      <c r="C868" s="78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105"/>
      <c r="O868" s="4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x14ac:dyDescent="0.2">
      <c r="A869" s="2"/>
      <c r="C869" s="78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105"/>
      <c r="O869" s="4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x14ac:dyDescent="0.2">
      <c r="A870" s="2"/>
      <c r="C870" s="78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105"/>
      <c r="O870" s="4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x14ac:dyDescent="0.2">
      <c r="A871" s="2"/>
      <c r="C871" s="78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105"/>
      <c r="O871" s="4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x14ac:dyDescent="0.2">
      <c r="A872" s="2"/>
      <c r="C872" s="78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105"/>
      <c r="O872" s="4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x14ac:dyDescent="0.2">
      <c r="A873" s="2"/>
      <c r="C873" s="78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105"/>
      <c r="O873" s="4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x14ac:dyDescent="0.2">
      <c r="A874" s="2"/>
      <c r="C874" s="78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105"/>
      <c r="O874" s="4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x14ac:dyDescent="0.2">
      <c r="A875" s="2"/>
      <c r="C875" s="78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105"/>
      <c r="O875" s="4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x14ac:dyDescent="0.2">
      <c r="A876" s="2"/>
      <c r="C876" s="78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105"/>
      <c r="O876" s="4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x14ac:dyDescent="0.2">
      <c r="A877" s="2"/>
      <c r="C877" s="78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105"/>
      <c r="O877" s="4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x14ac:dyDescent="0.2">
      <c r="A878" s="2"/>
      <c r="C878" s="78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105"/>
      <c r="O878" s="4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x14ac:dyDescent="0.2">
      <c r="A879" s="2"/>
      <c r="C879" s="78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105"/>
      <c r="O879" s="4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x14ac:dyDescent="0.2">
      <c r="A880" s="2"/>
      <c r="C880" s="78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105"/>
      <c r="O880" s="4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x14ac:dyDescent="0.2">
      <c r="A881" s="2"/>
      <c r="C881" s="78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105"/>
      <c r="O881" s="4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x14ac:dyDescent="0.2">
      <c r="A882" s="2"/>
      <c r="C882" s="78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105"/>
      <c r="O882" s="4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x14ac:dyDescent="0.2">
      <c r="A883" s="2"/>
      <c r="C883" s="78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105"/>
      <c r="O883" s="4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x14ac:dyDescent="0.2">
      <c r="A884" s="2"/>
      <c r="C884" s="78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105"/>
      <c r="O884" s="4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x14ac:dyDescent="0.2">
      <c r="A885" s="2"/>
      <c r="C885" s="78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105"/>
      <c r="O885" s="4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x14ac:dyDescent="0.2">
      <c r="A886" s="2"/>
      <c r="C886" s="78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105"/>
      <c r="O886" s="4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x14ac:dyDescent="0.2">
      <c r="A887" s="2"/>
      <c r="C887" s="78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105"/>
      <c r="O887" s="4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x14ac:dyDescent="0.2">
      <c r="A888" s="2"/>
      <c r="C888" s="78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105"/>
      <c r="O888" s="4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x14ac:dyDescent="0.2">
      <c r="A889" s="2"/>
      <c r="C889" s="78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105"/>
      <c r="O889" s="4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x14ac:dyDescent="0.2">
      <c r="A890" s="2"/>
      <c r="C890" s="78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105"/>
      <c r="O890" s="4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x14ac:dyDescent="0.2">
      <c r="A891" s="2"/>
      <c r="C891" s="78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105"/>
      <c r="O891" s="4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x14ac:dyDescent="0.2">
      <c r="A892" s="2"/>
      <c r="C892" s="78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105"/>
      <c r="O892" s="4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x14ac:dyDescent="0.2">
      <c r="A893" s="2"/>
      <c r="C893" s="78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105"/>
      <c r="O893" s="4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x14ac:dyDescent="0.2">
      <c r="A894" s="2"/>
      <c r="C894" s="78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105"/>
      <c r="O894" s="4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3.5" thickBot="1" x14ac:dyDescent="0.25">
      <c r="A895" s="2"/>
      <c r="C895" s="82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4"/>
      <c r="O895" s="4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x14ac:dyDescent="0.2">
      <c r="A896" s="2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x14ac:dyDescent="0.2">
      <c r="A978" s="2"/>
      <c r="B978" s="2"/>
      <c r="C978" s="2"/>
      <c r="D978" s="2"/>
      <c r="E978" s="2"/>
      <c r="F978" s="2"/>
      <c r="G978" s="126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x14ac:dyDescent="0.2">
      <c r="A979" s="2"/>
      <c r="B979" s="2"/>
      <c r="C979" s="2"/>
      <c r="D979" s="2"/>
      <c r="E979" s="2"/>
      <c r="F979" s="2"/>
      <c r="G979" s="126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x14ac:dyDescent="0.2">
      <c r="A980" s="2"/>
      <c r="B980" s="2"/>
      <c r="C980" s="2"/>
      <c r="D980" s="2"/>
      <c r="E980" s="2"/>
      <c r="F980" s="2"/>
      <c r="G980" s="126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x14ac:dyDescent="0.2">
      <c r="A981" s="2"/>
      <c r="B981" s="2"/>
      <c r="C981" s="2"/>
      <c r="D981" s="2"/>
      <c r="E981" s="2"/>
      <c r="F981" s="2"/>
      <c r="G981" s="126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x14ac:dyDescent="0.2">
      <c r="A982" s="2"/>
      <c r="B982" s="2"/>
      <c r="C982" s="2"/>
      <c r="D982" s="2"/>
      <c r="E982" s="2"/>
      <c r="F982" s="2"/>
      <c r="G982" s="126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x14ac:dyDescent="0.2">
      <c r="A983" s="2"/>
      <c r="B983" s="2"/>
      <c r="C983" s="2"/>
      <c r="D983" s="2"/>
      <c r="E983" s="2"/>
      <c r="F983" s="2"/>
      <c r="G983" s="126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x14ac:dyDescent="0.2">
      <c r="A984" s="2"/>
      <c r="B984" s="2"/>
      <c r="C984" s="2"/>
      <c r="D984" s="2"/>
      <c r="E984" s="2"/>
      <c r="F984" s="2"/>
      <c r="G984" s="126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x14ac:dyDescent="0.2">
      <c r="A985" s="2"/>
      <c r="B985" s="2"/>
      <c r="C985" s="2"/>
      <c r="D985" s="2"/>
      <c r="E985" s="2"/>
      <c r="F985" s="2"/>
      <c r="G985" s="126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x14ac:dyDescent="0.2">
      <c r="A986" s="2"/>
      <c r="B986" s="2"/>
      <c r="C986" s="2"/>
      <c r="D986" s="2"/>
      <c r="E986" s="2"/>
      <c r="F986" s="2"/>
      <c r="G986" s="126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x14ac:dyDescent="0.2">
      <c r="A987" s="2"/>
      <c r="B987" s="2"/>
      <c r="C987" s="2"/>
      <c r="D987" s="2"/>
      <c r="E987" s="2"/>
      <c r="F987" s="2"/>
      <c r="G987" s="126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x14ac:dyDescent="0.2">
      <c r="A988" s="2"/>
      <c r="B988" s="2"/>
      <c r="C988" s="2"/>
      <c r="D988" s="2"/>
      <c r="E988" s="2"/>
      <c r="F988" s="2"/>
      <c r="G988" s="126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x14ac:dyDescent="0.2">
      <c r="A989" s="2"/>
      <c r="B989" s="2"/>
      <c r="C989" s="2"/>
      <c r="D989" s="2"/>
      <c r="E989" s="2"/>
      <c r="F989" s="2"/>
      <c r="G989" s="126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 spans="1:27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 spans="1:27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  <row r="1040" spans="1:27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</row>
    <row r="1041" spans="1:27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</row>
    <row r="1042" spans="1:27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</row>
    <row r="1043" spans="1:27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</row>
    <row r="1044" spans="1:27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</row>
    <row r="1045" spans="1:27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</row>
    <row r="1046" spans="1:27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</row>
    <row r="1047" spans="1:27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</row>
    <row r="1048" spans="1:27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</row>
    <row r="1049" spans="1:27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</row>
    <row r="1050" spans="1:27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</row>
    <row r="1051" spans="1:27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</row>
    <row r="1052" spans="1:27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</row>
    <row r="1053" spans="1:27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</row>
    <row r="1054" spans="1:27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</row>
    <row r="1055" spans="1:27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</row>
    <row r="1056" spans="1:27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</row>
    <row r="1057" spans="1:27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</row>
    <row r="1058" spans="1:27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</row>
    <row r="1059" spans="1:27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</row>
    <row r="1060" spans="1:27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</row>
    <row r="1061" spans="1:27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</row>
    <row r="1062" spans="1:27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</row>
    <row r="1063" spans="1:27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</row>
    <row r="1064" spans="1:27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</row>
    <row r="1065" spans="1:27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</row>
    <row r="1066" spans="1:27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</row>
    <row r="1067" spans="1:27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</row>
    <row r="1068" spans="1:27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</row>
    <row r="1069" spans="1:27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</row>
    <row r="1070" spans="1:27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</row>
    <row r="1071" spans="1:27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</row>
    <row r="1072" spans="1:27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</row>
    <row r="1073" spans="1:27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</row>
    <row r="1074" spans="1:27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</row>
    <row r="1075" spans="1:27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</row>
    <row r="1076" spans="1:27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</row>
    <row r="1077" spans="1:27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</row>
    <row r="1078" spans="1:27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</row>
    <row r="1079" spans="1:27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</row>
    <row r="1080" spans="1:27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</row>
    <row r="1081" spans="1:27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</row>
    <row r="1082" spans="1:27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</row>
    <row r="1083" spans="1:27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</row>
    <row r="1084" spans="1:27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</row>
    <row r="1085" spans="1:27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</row>
    <row r="1086" spans="1:27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</row>
    <row r="1087" spans="1:27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</row>
    <row r="1088" spans="1:27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</row>
    <row r="1089" spans="1:27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</row>
    <row r="1090" spans="1:27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</row>
    <row r="1091" spans="1:27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</row>
    <row r="1092" spans="1:27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</row>
    <row r="1093" spans="1:27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</row>
    <row r="1094" spans="1:27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</row>
    <row r="1095" spans="1:27" x14ac:dyDescent="0.2"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</row>
    <row r="1096" spans="1:27" x14ac:dyDescent="0.2"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</row>
  </sheetData>
  <sheetProtection password="83AF" sheet="1" objects="1" scenarios="1" formatRows="0" insertRows="0"/>
  <phoneticPr fontId="2" type="noConversion"/>
  <hyperlinks>
    <hyperlink ref="E7" location="YYData" display="I. Year-by-Year Forecast DATA"/>
    <hyperlink ref="G7" location="YYCharts" display="II. Year-by-Year Forecast CHARTS"/>
    <hyperlink ref="I7" location="SSData" display="III. Side-by-Side Scenario DATA"/>
    <hyperlink ref="K7" location="SSCharts" display="IV. Side-by-Side Scenario CHARTS"/>
    <hyperlink ref="M7" location="Combo" display="V. Combination of Scenario &amp; Longitudinal"/>
    <hyperlink ref="M3" location="Start_Here_Intro" display="Back to Directions"/>
    <hyperlink ref="M3:N3" location="Start" display="Back to Start"/>
  </hyperlinks>
  <pageMargins left="0.75" right="0.75" top="1" bottom="1" header="0.5" footer="0.5"/>
  <pageSetup scale="65" fitToHeight="5" orientation="landscape" r:id="rId1"/>
  <headerFooter alignWithMargins="0">
    <oddFooter>&amp;R&amp;A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60"/>
    <pageSetUpPr autoPageBreaks="0" fitToPage="1"/>
  </sheetPr>
  <dimension ref="A1:BV919"/>
  <sheetViews>
    <sheetView showGridLines="0" zoomScale="80" zoomScaleNormal="85" zoomScaleSheetLayoutView="85" workbookViewId="0">
      <pane ySplit="7" topLeftCell="A8" activePane="bottomLeft" state="frozen"/>
      <selection activeCell="Q8" sqref="Q8"/>
      <selection pane="bottomLeft"/>
    </sheetView>
  </sheetViews>
  <sheetFormatPr defaultRowHeight="12.75" x14ac:dyDescent="0.2"/>
  <cols>
    <col min="1" max="4" width="1.42578125" customWidth="1"/>
    <col min="5" max="5" width="39.28515625" customWidth="1"/>
    <col min="6" max="6" width="4.140625" customWidth="1"/>
    <col min="7" max="21" width="14.140625" customWidth="1"/>
    <col min="22" max="22" width="1.140625" customWidth="1"/>
    <col min="23" max="23" width="1.28515625" customWidth="1"/>
    <col min="24" max="24" width="1.7109375" customWidth="1"/>
    <col min="39" max="39" width="4.42578125" bestFit="1" customWidth="1"/>
  </cols>
  <sheetData>
    <row r="1" spans="1:74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</row>
    <row r="2" spans="1:74" s="3" customFormat="1" x14ac:dyDescent="0.2">
      <c r="A2" s="2"/>
      <c r="W2" s="20"/>
      <c r="X2" s="2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s="3" customFormat="1" ht="18" x14ac:dyDescent="0.2">
      <c r="A3" s="2"/>
      <c r="C3" s="1" t="s">
        <v>124</v>
      </c>
      <c r="U3" s="55" t="s">
        <v>84</v>
      </c>
      <c r="V3" s="33"/>
      <c r="W3" s="21"/>
      <c r="X3" s="2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x14ac:dyDescent="0.2">
      <c r="A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</row>
    <row r="5" spans="1:74" x14ac:dyDescent="0.2">
      <c r="A5" s="183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</row>
    <row r="6" spans="1:74" ht="15" x14ac:dyDescent="0.35">
      <c r="A6" s="183"/>
      <c r="C6" s="191"/>
      <c r="D6" s="191"/>
      <c r="E6" s="191"/>
      <c r="F6" s="191"/>
      <c r="G6" s="193" t="str">
        <f>Step2A_Scenario1!G12</f>
        <v>Scenario 1</v>
      </c>
      <c r="H6" s="194"/>
      <c r="I6" s="194"/>
      <c r="J6" s="194"/>
      <c r="K6" s="194"/>
      <c r="L6" s="193" t="str">
        <f>Step2B_Scenario2!G12</f>
        <v>Scenario 2</v>
      </c>
      <c r="M6" s="194"/>
      <c r="N6" s="194"/>
      <c r="O6" s="194"/>
      <c r="P6" s="194"/>
      <c r="Q6" s="193" t="str">
        <f>Step2C_Scenario3!G12</f>
        <v>Scenario 3</v>
      </c>
      <c r="R6" s="194"/>
      <c r="S6" s="194"/>
      <c r="T6" s="194"/>
      <c r="U6" s="194"/>
      <c r="V6" s="194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</row>
    <row r="7" spans="1:74" s="185" customFormat="1" x14ac:dyDescent="0.2">
      <c r="A7" s="184"/>
      <c r="C7" s="195"/>
      <c r="D7" s="434" t="s">
        <v>21</v>
      </c>
      <c r="E7" s="195"/>
      <c r="F7" s="195"/>
      <c r="G7" s="196" t="str">
        <f>Step2A_Scenario1!N24</f>
        <v>Dec 31, 2014</v>
      </c>
      <c r="H7" s="196" t="str">
        <f>Step2A_Scenario1!O24</f>
        <v>Dec 31, 2015</v>
      </c>
      <c r="I7" s="196" t="str">
        <f>Step2A_Scenario1!P24</f>
        <v>Dec 31, 2016</v>
      </c>
      <c r="J7" s="196" t="str">
        <f>Step2A_Scenario1!Q24</f>
        <v>Dec 31, 2017</v>
      </c>
      <c r="K7" s="196" t="str">
        <f>Step2A_Scenario1!R24</f>
        <v>Dec 31, 2018</v>
      </c>
      <c r="L7" s="196" t="str">
        <f t="shared" ref="L7:U7" si="0">G7</f>
        <v>Dec 31, 2014</v>
      </c>
      <c r="M7" s="196" t="str">
        <f t="shared" si="0"/>
        <v>Dec 31, 2015</v>
      </c>
      <c r="N7" s="196" t="str">
        <f t="shared" si="0"/>
        <v>Dec 31, 2016</v>
      </c>
      <c r="O7" s="196" t="str">
        <f t="shared" si="0"/>
        <v>Dec 31, 2017</v>
      </c>
      <c r="P7" s="196" t="str">
        <f t="shared" si="0"/>
        <v>Dec 31, 2018</v>
      </c>
      <c r="Q7" s="196" t="str">
        <f t="shared" si="0"/>
        <v>Dec 31, 2014</v>
      </c>
      <c r="R7" s="196" t="str">
        <f t="shared" si="0"/>
        <v>Dec 31, 2015</v>
      </c>
      <c r="S7" s="196" t="str">
        <f t="shared" si="0"/>
        <v>Dec 31, 2016</v>
      </c>
      <c r="T7" s="196" t="str">
        <f t="shared" si="0"/>
        <v>Dec 31, 2017</v>
      </c>
      <c r="U7" s="196" t="str">
        <f t="shared" si="0"/>
        <v>Dec 31, 2018</v>
      </c>
      <c r="V7" s="196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</row>
    <row r="8" spans="1:74" x14ac:dyDescent="0.2">
      <c r="A8" s="183"/>
      <c r="C8" s="191"/>
      <c r="D8" s="191"/>
      <c r="E8" s="191"/>
      <c r="F8" s="191"/>
      <c r="G8" s="191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1"/>
      <c r="S8" s="191"/>
      <c r="T8" s="191"/>
      <c r="U8" s="191"/>
      <c r="V8" s="191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</row>
    <row r="9" spans="1:74" x14ac:dyDescent="0.2">
      <c r="A9" s="183"/>
      <c r="C9" s="222" t="s">
        <v>122</v>
      </c>
      <c r="D9" s="198"/>
      <c r="E9" s="191"/>
      <c r="F9" s="191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1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</row>
    <row r="10" spans="1:74" x14ac:dyDescent="0.2">
      <c r="A10" s="183"/>
      <c r="C10" s="198"/>
      <c r="D10" s="198"/>
      <c r="E10" s="191"/>
      <c r="F10" s="191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1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</row>
    <row r="11" spans="1:74" ht="13.5" thickBot="1" x14ac:dyDescent="0.25">
      <c r="A11" s="183"/>
      <c r="C11" s="198"/>
      <c r="D11" s="223" t="str">
        <f>Step2A_Scenario1!D30</f>
        <v>DAF: DAF Category 1</v>
      </c>
      <c r="E11" s="191"/>
      <c r="F11" s="191"/>
      <c r="G11" s="423">
        <f t="shared" ref="G11:U23" ca="1" si="1">INDIRECT(G$120&amp;"!"&amp;G$121&amp;$AM11)</f>
        <v>0</v>
      </c>
      <c r="H11" s="424">
        <f t="shared" ca="1" si="1"/>
        <v>0</v>
      </c>
      <c r="I11" s="425">
        <f t="shared" ca="1" si="1"/>
        <v>0</v>
      </c>
      <c r="J11" s="425">
        <f t="shared" ca="1" si="1"/>
        <v>0</v>
      </c>
      <c r="K11" s="426">
        <f t="shared" ca="1" si="1"/>
        <v>0</v>
      </c>
      <c r="L11" s="423">
        <f t="shared" ca="1" si="1"/>
        <v>0</v>
      </c>
      <c r="M11" s="424">
        <f t="shared" ca="1" si="1"/>
        <v>0</v>
      </c>
      <c r="N11" s="425">
        <f t="shared" ca="1" si="1"/>
        <v>0</v>
      </c>
      <c r="O11" s="425">
        <f t="shared" ca="1" si="1"/>
        <v>0</v>
      </c>
      <c r="P11" s="426">
        <f t="shared" ca="1" si="1"/>
        <v>0</v>
      </c>
      <c r="Q11" s="423">
        <f t="shared" ca="1" si="1"/>
        <v>0</v>
      </c>
      <c r="R11" s="424">
        <f t="shared" ca="1" si="1"/>
        <v>0</v>
      </c>
      <c r="S11" s="425">
        <f t="shared" ca="1" si="1"/>
        <v>0</v>
      </c>
      <c r="T11" s="425">
        <f t="shared" ca="1" si="1"/>
        <v>0</v>
      </c>
      <c r="U11" s="425">
        <f t="shared" ca="1" si="1"/>
        <v>0</v>
      </c>
      <c r="V11" s="192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6">
        <v>44</v>
      </c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</row>
    <row r="12" spans="1:74" ht="13.5" thickBot="1" x14ac:dyDescent="0.25">
      <c r="A12" s="183"/>
      <c r="C12" s="198"/>
      <c r="D12" s="223" t="str">
        <f>Step2A_Scenario1!D46</f>
        <v>DAF: DAF Category 2</v>
      </c>
      <c r="E12" s="191"/>
      <c r="F12" s="191"/>
      <c r="G12" s="423">
        <f t="shared" ca="1" si="1"/>
        <v>0</v>
      </c>
      <c r="H12" s="424">
        <f t="shared" ca="1" si="1"/>
        <v>0</v>
      </c>
      <c r="I12" s="425">
        <f t="shared" ca="1" si="1"/>
        <v>0</v>
      </c>
      <c r="J12" s="425">
        <f t="shared" ca="1" si="1"/>
        <v>0</v>
      </c>
      <c r="K12" s="426">
        <f t="shared" ca="1" si="1"/>
        <v>0</v>
      </c>
      <c r="L12" s="423">
        <f t="shared" ca="1" si="1"/>
        <v>0</v>
      </c>
      <c r="M12" s="424">
        <f t="shared" ca="1" si="1"/>
        <v>0</v>
      </c>
      <c r="N12" s="425">
        <f t="shared" ca="1" si="1"/>
        <v>0</v>
      </c>
      <c r="O12" s="425">
        <f t="shared" ca="1" si="1"/>
        <v>0</v>
      </c>
      <c r="P12" s="426">
        <f t="shared" ca="1" si="1"/>
        <v>0</v>
      </c>
      <c r="Q12" s="423">
        <f t="shared" ca="1" si="1"/>
        <v>0</v>
      </c>
      <c r="R12" s="424">
        <f t="shared" ca="1" si="1"/>
        <v>0</v>
      </c>
      <c r="S12" s="425">
        <f t="shared" ca="1" si="1"/>
        <v>0</v>
      </c>
      <c r="T12" s="425">
        <f t="shared" ca="1" si="1"/>
        <v>0</v>
      </c>
      <c r="U12" s="425">
        <f t="shared" ca="1" si="1"/>
        <v>0</v>
      </c>
      <c r="V12" s="191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7">
        <f t="shared" ref="AM12:AM21" si="2">AM11+16</f>
        <v>60</v>
      </c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</row>
    <row r="13" spans="1:74" ht="13.5" thickBot="1" x14ac:dyDescent="0.25">
      <c r="A13" s="183"/>
      <c r="C13" s="198"/>
      <c r="D13" s="223" t="str">
        <f>Step2A_Scenario1!D62</f>
        <v>DAF: DAF Category 3</v>
      </c>
      <c r="E13" s="191"/>
      <c r="F13" s="191"/>
      <c r="G13" s="423">
        <f t="shared" ca="1" si="1"/>
        <v>0</v>
      </c>
      <c r="H13" s="424">
        <f t="shared" ca="1" si="1"/>
        <v>0</v>
      </c>
      <c r="I13" s="425">
        <f t="shared" ca="1" si="1"/>
        <v>0</v>
      </c>
      <c r="J13" s="425">
        <f t="shared" ca="1" si="1"/>
        <v>0</v>
      </c>
      <c r="K13" s="426">
        <f t="shared" ca="1" si="1"/>
        <v>0</v>
      </c>
      <c r="L13" s="423">
        <f t="shared" ca="1" si="1"/>
        <v>0</v>
      </c>
      <c r="M13" s="424">
        <f t="shared" ca="1" si="1"/>
        <v>0</v>
      </c>
      <c r="N13" s="425">
        <f t="shared" ca="1" si="1"/>
        <v>0</v>
      </c>
      <c r="O13" s="425">
        <f t="shared" ca="1" si="1"/>
        <v>0</v>
      </c>
      <c r="P13" s="426">
        <f t="shared" ca="1" si="1"/>
        <v>0</v>
      </c>
      <c r="Q13" s="423">
        <f t="shared" ca="1" si="1"/>
        <v>0</v>
      </c>
      <c r="R13" s="424">
        <f t="shared" ca="1" si="1"/>
        <v>0</v>
      </c>
      <c r="S13" s="425">
        <f t="shared" ca="1" si="1"/>
        <v>0</v>
      </c>
      <c r="T13" s="425">
        <f t="shared" ca="1" si="1"/>
        <v>0</v>
      </c>
      <c r="U13" s="425">
        <f t="shared" ca="1" si="1"/>
        <v>0</v>
      </c>
      <c r="V13" s="191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7">
        <f t="shared" si="2"/>
        <v>76</v>
      </c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</row>
    <row r="14" spans="1:74" ht="13.5" thickBot="1" x14ac:dyDescent="0.25">
      <c r="A14" s="183"/>
      <c r="C14" s="198"/>
      <c r="D14" s="223"/>
      <c r="E14" s="191" t="str">
        <f>Step3_Results!E20</f>
        <v>Total Donor Advised Funds</v>
      </c>
      <c r="F14" s="191"/>
      <c r="G14" s="423">
        <f ca="1">SUM(G11:G13)</f>
        <v>0</v>
      </c>
      <c r="H14" s="424">
        <f t="shared" ref="H14:U14" ca="1" si="3">SUM(H11:H13)</f>
        <v>0</v>
      </c>
      <c r="I14" s="425">
        <f t="shared" ca="1" si="3"/>
        <v>0</v>
      </c>
      <c r="J14" s="425">
        <f t="shared" ca="1" si="3"/>
        <v>0</v>
      </c>
      <c r="K14" s="426">
        <f t="shared" ca="1" si="3"/>
        <v>0</v>
      </c>
      <c r="L14" s="423">
        <f t="shared" ca="1" si="3"/>
        <v>0</v>
      </c>
      <c r="M14" s="424">
        <f t="shared" ca="1" si="3"/>
        <v>0</v>
      </c>
      <c r="N14" s="425">
        <f t="shared" ca="1" si="3"/>
        <v>0</v>
      </c>
      <c r="O14" s="425">
        <f t="shared" ca="1" si="3"/>
        <v>0</v>
      </c>
      <c r="P14" s="426">
        <f t="shared" ca="1" si="3"/>
        <v>0</v>
      </c>
      <c r="Q14" s="423">
        <f t="shared" ca="1" si="3"/>
        <v>0</v>
      </c>
      <c r="R14" s="424">
        <f t="shared" ca="1" si="3"/>
        <v>0</v>
      </c>
      <c r="S14" s="425">
        <f ca="1">SUM(S11:S13)</f>
        <v>0</v>
      </c>
      <c r="T14" s="425">
        <f t="shared" ca="1" si="3"/>
        <v>0</v>
      </c>
      <c r="U14" s="425">
        <f t="shared" ca="1" si="3"/>
        <v>0</v>
      </c>
      <c r="V14" s="191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7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</row>
    <row r="15" spans="1:74" ht="13.5" thickBot="1" x14ac:dyDescent="0.25">
      <c r="A15" s="183"/>
      <c r="C15" s="198"/>
      <c r="D15" s="223" t="str">
        <f>Step2A_Scenario1!D78</f>
        <v>Scholarship</v>
      </c>
      <c r="E15" s="191"/>
      <c r="F15" s="191"/>
      <c r="G15" s="423">
        <f t="shared" ca="1" si="1"/>
        <v>0</v>
      </c>
      <c r="H15" s="424">
        <f t="shared" ca="1" si="1"/>
        <v>0</v>
      </c>
      <c r="I15" s="425">
        <f t="shared" ca="1" si="1"/>
        <v>0</v>
      </c>
      <c r="J15" s="425">
        <f t="shared" ca="1" si="1"/>
        <v>0</v>
      </c>
      <c r="K15" s="426">
        <f t="shared" ca="1" si="1"/>
        <v>0</v>
      </c>
      <c r="L15" s="423">
        <f t="shared" ca="1" si="1"/>
        <v>0</v>
      </c>
      <c r="M15" s="424">
        <f t="shared" ca="1" si="1"/>
        <v>0</v>
      </c>
      <c r="N15" s="425">
        <f t="shared" ca="1" si="1"/>
        <v>0</v>
      </c>
      <c r="O15" s="425">
        <f t="shared" ca="1" si="1"/>
        <v>0</v>
      </c>
      <c r="P15" s="426">
        <f t="shared" ca="1" si="1"/>
        <v>0</v>
      </c>
      <c r="Q15" s="423">
        <f t="shared" ca="1" si="1"/>
        <v>0</v>
      </c>
      <c r="R15" s="424">
        <f t="shared" ca="1" si="1"/>
        <v>0</v>
      </c>
      <c r="S15" s="425">
        <f t="shared" ca="1" si="1"/>
        <v>0</v>
      </c>
      <c r="T15" s="425">
        <f t="shared" ca="1" si="1"/>
        <v>0</v>
      </c>
      <c r="U15" s="425">
        <f t="shared" ca="1" si="1"/>
        <v>0</v>
      </c>
      <c r="V15" s="191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7">
        <f>AM13+16</f>
        <v>92</v>
      </c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</row>
    <row r="16" spans="1:74" ht="13.5" thickBot="1" x14ac:dyDescent="0.25">
      <c r="A16" s="183"/>
      <c r="C16" s="198"/>
      <c r="D16" s="223" t="str">
        <f>Step2A_Scenario1!D94</f>
        <v>Unrestricted / FOI / Community Leadership</v>
      </c>
      <c r="E16" s="191"/>
      <c r="F16" s="191"/>
      <c r="G16" s="423">
        <f t="shared" ca="1" si="1"/>
        <v>0</v>
      </c>
      <c r="H16" s="424">
        <f t="shared" ca="1" si="1"/>
        <v>0</v>
      </c>
      <c r="I16" s="425">
        <f t="shared" ca="1" si="1"/>
        <v>0</v>
      </c>
      <c r="J16" s="425">
        <f t="shared" ca="1" si="1"/>
        <v>0</v>
      </c>
      <c r="K16" s="426">
        <f t="shared" ca="1" si="1"/>
        <v>0</v>
      </c>
      <c r="L16" s="423">
        <f t="shared" ca="1" si="1"/>
        <v>0</v>
      </c>
      <c r="M16" s="424">
        <f t="shared" ca="1" si="1"/>
        <v>0</v>
      </c>
      <c r="N16" s="425">
        <f t="shared" ca="1" si="1"/>
        <v>0</v>
      </c>
      <c r="O16" s="425">
        <f t="shared" ca="1" si="1"/>
        <v>0</v>
      </c>
      <c r="P16" s="426">
        <f t="shared" ca="1" si="1"/>
        <v>0</v>
      </c>
      <c r="Q16" s="423">
        <f t="shared" ca="1" si="1"/>
        <v>0</v>
      </c>
      <c r="R16" s="424">
        <f t="shared" ca="1" si="1"/>
        <v>0</v>
      </c>
      <c r="S16" s="425">
        <f t="shared" ca="1" si="1"/>
        <v>0</v>
      </c>
      <c r="T16" s="425">
        <f t="shared" ca="1" si="1"/>
        <v>0</v>
      </c>
      <c r="U16" s="425">
        <f t="shared" ca="1" si="1"/>
        <v>0</v>
      </c>
      <c r="V16" s="191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7">
        <f t="shared" si="2"/>
        <v>108</v>
      </c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</row>
    <row r="17" spans="1:53" ht="13.5" thickBot="1" x14ac:dyDescent="0.25">
      <c r="A17" s="183"/>
      <c r="C17" s="198"/>
      <c r="D17" s="223" t="str">
        <f>Step2A_Scenario1!D110</f>
        <v>Designated / Agency</v>
      </c>
      <c r="E17" s="191"/>
      <c r="F17" s="191"/>
      <c r="G17" s="423">
        <f t="shared" ca="1" si="1"/>
        <v>0</v>
      </c>
      <c r="H17" s="424">
        <f t="shared" ca="1" si="1"/>
        <v>0</v>
      </c>
      <c r="I17" s="425">
        <f t="shared" ca="1" si="1"/>
        <v>0</v>
      </c>
      <c r="J17" s="425">
        <f t="shared" ca="1" si="1"/>
        <v>0</v>
      </c>
      <c r="K17" s="426">
        <f t="shared" ca="1" si="1"/>
        <v>0</v>
      </c>
      <c r="L17" s="423">
        <f t="shared" ca="1" si="1"/>
        <v>0</v>
      </c>
      <c r="M17" s="424">
        <f t="shared" ca="1" si="1"/>
        <v>0</v>
      </c>
      <c r="N17" s="425">
        <f t="shared" ca="1" si="1"/>
        <v>0</v>
      </c>
      <c r="O17" s="425">
        <f t="shared" ca="1" si="1"/>
        <v>0</v>
      </c>
      <c r="P17" s="426">
        <f t="shared" ca="1" si="1"/>
        <v>0</v>
      </c>
      <c r="Q17" s="423">
        <f t="shared" ca="1" si="1"/>
        <v>0</v>
      </c>
      <c r="R17" s="424">
        <f t="shared" ca="1" si="1"/>
        <v>0</v>
      </c>
      <c r="S17" s="425">
        <f t="shared" ca="1" si="1"/>
        <v>0</v>
      </c>
      <c r="T17" s="425">
        <f t="shared" ca="1" si="1"/>
        <v>0</v>
      </c>
      <c r="U17" s="425">
        <f t="shared" ca="1" si="1"/>
        <v>0</v>
      </c>
      <c r="V17" s="191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7">
        <f t="shared" si="2"/>
        <v>124</v>
      </c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</row>
    <row r="18" spans="1:53" ht="13.5" thickBot="1" x14ac:dyDescent="0.25">
      <c r="A18" s="183"/>
      <c r="C18" s="198"/>
      <c r="D18" s="223" t="str">
        <f>Step2A_Scenario1!D126</f>
        <v>Supporting Organization</v>
      </c>
      <c r="E18" s="191"/>
      <c r="F18" s="191"/>
      <c r="G18" s="423">
        <f t="shared" ca="1" si="1"/>
        <v>0</v>
      </c>
      <c r="H18" s="424">
        <f t="shared" ca="1" si="1"/>
        <v>0</v>
      </c>
      <c r="I18" s="425">
        <f t="shared" ca="1" si="1"/>
        <v>0</v>
      </c>
      <c r="J18" s="425">
        <f t="shared" ca="1" si="1"/>
        <v>0</v>
      </c>
      <c r="K18" s="426">
        <f t="shared" ca="1" si="1"/>
        <v>0</v>
      </c>
      <c r="L18" s="423">
        <f t="shared" ca="1" si="1"/>
        <v>0</v>
      </c>
      <c r="M18" s="424">
        <f t="shared" ca="1" si="1"/>
        <v>0</v>
      </c>
      <c r="N18" s="425">
        <f t="shared" ca="1" si="1"/>
        <v>0</v>
      </c>
      <c r="O18" s="425">
        <f t="shared" ca="1" si="1"/>
        <v>0</v>
      </c>
      <c r="P18" s="426">
        <f t="shared" ca="1" si="1"/>
        <v>0</v>
      </c>
      <c r="Q18" s="423">
        <f t="shared" ca="1" si="1"/>
        <v>0</v>
      </c>
      <c r="R18" s="424">
        <f t="shared" ca="1" si="1"/>
        <v>0</v>
      </c>
      <c r="S18" s="425">
        <f t="shared" ca="1" si="1"/>
        <v>0</v>
      </c>
      <c r="T18" s="425">
        <f t="shared" ca="1" si="1"/>
        <v>0</v>
      </c>
      <c r="U18" s="425">
        <f t="shared" ca="1" si="1"/>
        <v>0</v>
      </c>
      <c r="V18" s="191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7">
        <f t="shared" si="2"/>
        <v>140</v>
      </c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</row>
    <row r="19" spans="1:53" ht="13.5" thickBot="1" x14ac:dyDescent="0.25">
      <c r="A19" s="183"/>
      <c r="C19" s="198"/>
      <c r="D19" s="223" t="str">
        <f>Step2A_Scenario1!D142</f>
        <v>Other Fund Type 1</v>
      </c>
      <c r="E19" s="191"/>
      <c r="F19" s="191"/>
      <c r="G19" s="423">
        <f t="shared" ca="1" si="1"/>
        <v>0</v>
      </c>
      <c r="H19" s="424">
        <f t="shared" ca="1" si="1"/>
        <v>0</v>
      </c>
      <c r="I19" s="425">
        <f t="shared" ca="1" si="1"/>
        <v>0</v>
      </c>
      <c r="J19" s="425">
        <f t="shared" ca="1" si="1"/>
        <v>0</v>
      </c>
      <c r="K19" s="426">
        <f t="shared" ca="1" si="1"/>
        <v>0</v>
      </c>
      <c r="L19" s="423">
        <f t="shared" ca="1" si="1"/>
        <v>0</v>
      </c>
      <c r="M19" s="424">
        <f t="shared" ca="1" si="1"/>
        <v>0</v>
      </c>
      <c r="N19" s="425">
        <f t="shared" ca="1" si="1"/>
        <v>0</v>
      </c>
      <c r="O19" s="425">
        <f t="shared" ca="1" si="1"/>
        <v>0</v>
      </c>
      <c r="P19" s="426">
        <f t="shared" ca="1" si="1"/>
        <v>0</v>
      </c>
      <c r="Q19" s="423">
        <f t="shared" ca="1" si="1"/>
        <v>0</v>
      </c>
      <c r="R19" s="424">
        <f t="shared" ca="1" si="1"/>
        <v>0</v>
      </c>
      <c r="S19" s="425">
        <f t="shared" ca="1" si="1"/>
        <v>0</v>
      </c>
      <c r="T19" s="425">
        <f t="shared" ca="1" si="1"/>
        <v>0</v>
      </c>
      <c r="U19" s="425">
        <f t="shared" ca="1" si="1"/>
        <v>0</v>
      </c>
      <c r="V19" s="191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7">
        <f t="shared" si="2"/>
        <v>156</v>
      </c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</row>
    <row r="20" spans="1:53" ht="13.5" thickBot="1" x14ac:dyDescent="0.25">
      <c r="A20" s="183"/>
      <c r="C20" s="198"/>
      <c r="D20" s="223" t="str">
        <f>Step2A_Scenario1!D158</f>
        <v>Other Fund Type 2</v>
      </c>
      <c r="E20" s="191"/>
      <c r="F20" s="191"/>
      <c r="G20" s="423">
        <f t="shared" ca="1" si="1"/>
        <v>0</v>
      </c>
      <c r="H20" s="424">
        <f t="shared" ca="1" si="1"/>
        <v>0</v>
      </c>
      <c r="I20" s="425">
        <f t="shared" ca="1" si="1"/>
        <v>0</v>
      </c>
      <c r="J20" s="425">
        <f t="shared" ca="1" si="1"/>
        <v>0</v>
      </c>
      <c r="K20" s="426">
        <f t="shared" ca="1" si="1"/>
        <v>0</v>
      </c>
      <c r="L20" s="423">
        <f t="shared" ca="1" si="1"/>
        <v>0</v>
      </c>
      <c r="M20" s="424">
        <f t="shared" ca="1" si="1"/>
        <v>0</v>
      </c>
      <c r="N20" s="425">
        <f t="shared" ca="1" si="1"/>
        <v>0</v>
      </c>
      <c r="O20" s="425">
        <f t="shared" ca="1" si="1"/>
        <v>0</v>
      </c>
      <c r="P20" s="426">
        <f t="shared" ca="1" si="1"/>
        <v>0</v>
      </c>
      <c r="Q20" s="423">
        <f t="shared" ca="1" si="1"/>
        <v>0</v>
      </c>
      <c r="R20" s="424">
        <f t="shared" ca="1" si="1"/>
        <v>0</v>
      </c>
      <c r="S20" s="425">
        <f t="shared" ca="1" si="1"/>
        <v>0</v>
      </c>
      <c r="T20" s="425">
        <f t="shared" ca="1" si="1"/>
        <v>0</v>
      </c>
      <c r="U20" s="425">
        <f t="shared" ca="1" si="1"/>
        <v>0</v>
      </c>
      <c r="V20" s="191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7">
        <f t="shared" si="2"/>
        <v>172</v>
      </c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</row>
    <row r="21" spans="1:53" ht="13.5" thickBot="1" x14ac:dyDescent="0.25">
      <c r="A21" s="183"/>
      <c r="C21" s="198"/>
      <c r="D21" s="223" t="str">
        <f>Step2A_Scenario1!D174</f>
        <v>Other Fund Type 3</v>
      </c>
      <c r="E21" s="191"/>
      <c r="F21" s="191"/>
      <c r="G21" s="423">
        <f t="shared" ca="1" si="1"/>
        <v>0</v>
      </c>
      <c r="H21" s="424">
        <f t="shared" ca="1" si="1"/>
        <v>0</v>
      </c>
      <c r="I21" s="425">
        <f t="shared" ca="1" si="1"/>
        <v>0</v>
      </c>
      <c r="J21" s="425">
        <f t="shared" ca="1" si="1"/>
        <v>0</v>
      </c>
      <c r="K21" s="426">
        <f t="shared" ca="1" si="1"/>
        <v>0</v>
      </c>
      <c r="L21" s="423">
        <f t="shared" ca="1" si="1"/>
        <v>0</v>
      </c>
      <c r="M21" s="424">
        <f t="shared" ca="1" si="1"/>
        <v>0</v>
      </c>
      <c r="N21" s="425">
        <f t="shared" ca="1" si="1"/>
        <v>0</v>
      </c>
      <c r="O21" s="425">
        <f t="shared" ca="1" si="1"/>
        <v>0</v>
      </c>
      <c r="P21" s="426">
        <f t="shared" ca="1" si="1"/>
        <v>0</v>
      </c>
      <c r="Q21" s="423">
        <f t="shared" ca="1" si="1"/>
        <v>0</v>
      </c>
      <c r="R21" s="424">
        <f t="shared" ca="1" si="1"/>
        <v>0</v>
      </c>
      <c r="S21" s="425">
        <f t="shared" ca="1" si="1"/>
        <v>0</v>
      </c>
      <c r="T21" s="425">
        <f t="shared" ca="1" si="1"/>
        <v>0</v>
      </c>
      <c r="U21" s="425">
        <f t="shared" ca="1" si="1"/>
        <v>0</v>
      </c>
      <c r="V21" s="191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7">
        <f t="shared" si="2"/>
        <v>188</v>
      </c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</row>
    <row r="22" spans="1:53" ht="13.5" thickBot="1" x14ac:dyDescent="0.25">
      <c r="A22" s="183"/>
      <c r="C22" s="198"/>
      <c r="D22" s="223" t="str">
        <f>Step2A_Scenario1!E305</f>
        <v>Operating / Administrative Endowment</v>
      </c>
      <c r="E22" s="191"/>
      <c r="F22" s="191"/>
      <c r="G22" s="423">
        <f t="shared" ca="1" si="1"/>
        <v>0</v>
      </c>
      <c r="H22" s="424">
        <f t="shared" ca="1" si="1"/>
        <v>0</v>
      </c>
      <c r="I22" s="425">
        <f t="shared" ca="1" si="1"/>
        <v>0</v>
      </c>
      <c r="J22" s="425">
        <f t="shared" ca="1" si="1"/>
        <v>0</v>
      </c>
      <c r="K22" s="426">
        <f t="shared" ca="1" si="1"/>
        <v>0</v>
      </c>
      <c r="L22" s="423">
        <f t="shared" ca="1" si="1"/>
        <v>0</v>
      </c>
      <c r="M22" s="424">
        <f t="shared" ca="1" si="1"/>
        <v>0</v>
      </c>
      <c r="N22" s="425">
        <f t="shared" ca="1" si="1"/>
        <v>0</v>
      </c>
      <c r="O22" s="425">
        <f t="shared" ca="1" si="1"/>
        <v>0</v>
      </c>
      <c r="P22" s="426">
        <f t="shared" ca="1" si="1"/>
        <v>0</v>
      </c>
      <c r="Q22" s="423">
        <f t="shared" ca="1" si="1"/>
        <v>0</v>
      </c>
      <c r="R22" s="424">
        <f t="shared" ca="1" si="1"/>
        <v>0</v>
      </c>
      <c r="S22" s="425">
        <f t="shared" ca="1" si="1"/>
        <v>0</v>
      </c>
      <c r="T22" s="425">
        <f t="shared" ca="1" si="1"/>
        <v>0</v>
      </c>
      <c r="U22" s="425">
        <f t="shared" ca="1" si="1"/>
        <v>0</v>
      </c>
      <c r="V22" s="191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7">
        <v>206</v>
      </c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</row>
    <row r="23" spans="1:53" ht="13.5" thickBot="1" x14ac:dyDescent="0.25">
      <c r="A23" s="183"/>
      <c r="C23" s="198"/>
      <c r="D23" s="223" t="str">
        <f>Step2A_Scenario1!E306</f>
        <v>Operating / Administrative Reserve</v>
      </c>
      <c r="E23" s="191"/>
      <c r="F23" s="191"/>
      <c r="G23" s="423">
        <f t="shared" ca="1" si="1"/>
        <v>0</v>
      </c>
      <c r="H23" s="424">
        <f t="shared" ca="1" si="1"/>
        <v>0</v>
      </c>
      <c r="I23" s="425">
        <f t="shared" ca="1" si="1"/>
        <v>0</v>
      </c>
      <c r="J23" s="425">
        <f t="shared" ca="1" si="1"/>
        <v>0</v>
      </c>
      <c r="K23" s="426">
        <f t="shared" ca="1" si="1"/>
        <v>0</v>
      </c>
      <c r="L23" s="423">
        <f t="shared" ca="1" si="1"/>
        <v>0</v>
      </c>
      <c r="M23" s="424">
        <f t="shared" ca="1" si="1"/>
        <v>0</v>
      </c>
      <c r="N23" s="425">
        <f t="shared" ca="1" si="1"/>
        <v>0</v>
      </c>
      <c r="O23" s="425">
        <f t="shared" ca="1" si="1"/>
        <v>0</v>
      </c>
      <c r="P23" s="426">
        <f t="shared" ca="1" si="1"/>
        <v>0</v>
      </c>
      <c r="Q23" s="423">
        <f t="shared" ca="1" si="1"/>
        <v>0</v>
      </c>
      <c r="R23" s="424">
        <f t="shared" ca="1" si="1"/>
        <v>0</v>
      </c>
      <c r="S23" s="425">
        <f t="shared" ca="1" si="1"/>
        <v>0</v>
      </c>
      <c r="T23" s="425">
        <f t="shared" ca="1" si="1"/>
        <v>0</v>
      </c>
      <c r="U23" s="425">
        <f t="shared" ca="1" si="1"/>
        <v>0</v>
      </c>
      <c r="V23" s="191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7">
        <v>217</v>
      </c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</row>
    <row r="24" spans="1:53" x14ac:dyDescent="0.2">
      <c r="A24" s="183"/>
      <c r="C24" s="224" t="s">
        <v>20</v>
      </c>
      <c r="D24" s="198"/>
      <c r="E24" s="191"/>
      <c r="F24" s="191"/>
      <c r="G24" s="427">
        <f t="shared" ref="G24:U24" ca="1" si="4">SUM(G14:G23)</f>
        <v>0</v>
      </c>
      <c r="H24" s="428">
        <f t="shared" ca="1" si="4"/>
        <v>0</v>
      </c>
      <c r="I24" s="429">
        <f t="shared" ca="1" si="4"/>
        <v>0</v>
      </c>
      <c r="J24" s="429">
        <f t="shared" ca="1" si="4"/>
        <v>0</v>
      </c>
      <c r="K24" s="430">
        <f ca="1">SUM(K14:K23)</f>
        <v>0</v>
      </c>
      <c r="L24" s="427">
        <f t="shared" ca="1" si="4"/>
        <v>0</v>
      </c>
      <c r="M24" s="428">
        <f t="shared" ca="1" si="4"/>
        <v>0</v>
      </c>
      <c r="N24" s="429">
        <f ca="1">SUM(N14:N23)</f>
        <v>0</v>
      </c>
      <c r="O24" s="429">
        <f t="shared" ca="1" si="4"/>
        <v>0</v>
      </c>
      <c r="P24" s="430">
        <f t="shared" ca="1" si="4"/>
        <v>0</v>
      </c>
      <c r="Q24" s="427">
        <f ca="1">SUM(Q14:Q23)</f>
        <v>0</v>
      </c>
      <c r="R24" s="428">
        <f t="shared" ca="1" si="4"/>
        <v>0</v>
      </c>
      <c r="S24" s="429">
        <f t="shared" ca="1" si="4"/>
        <v>0</v>
      </c>
      <c r="T24" s="429">
        <f t="shared" ca="1" si="4"/>
        <v>0</v>
      </c>
      <c r="U24" s="429">
        <f t="shared" ca="1" si="4"/>
        <v>0</v>
      </c>
      <c r="V24" s="192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6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</row>
    <row r="25" spans="1:53" x14ac:dyDescent="0.2">
      <c r="A25" s="183"/>
      <c r="C25" s="191"/>
      <c r="D25" s="191"/>
      <c r="E25" s="191"/>
      <c r="F25" s="191"/>
      <c r="G25" s="192"/>
      <c r="H25" s="191"/>
      <c r="I25" s="191"/>
      <c r="J25" s="191"/>
      <c r="K25" s="200"/>
      <c r="L25" s="191"/>
      <c r="M25" s="191"/>
      <c r="N25" s="191"/>
      <c r="O25" s="191"/>
      <c r="P25" s="200"/>
      <c r="Q25" s="191"/>
      <c r="R25" s="191"/>
      <c r="S25" s="191"/>
      <c r="T25" s="191"/>
      <c r="U25" s="192"/>
      <c r="V25" s="192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6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</row>
    <row r="26" spans="1:53" x14ac:dyDescent="0.2">
      <c r="A26" s="183"/>
      <c r="C26" s="224" t="s">
        <v>22</v>
      </c>
      <c r="D26" s="191"/>
      <c r="E26" s="191"/>
      <c r="F26" s="191"/>
      <c r="G26" s="431">
        <f t="shared" ref="G26:U26" ca="1" si="5">INDIRECT(G$120&amp;"!"&amp;G$121&amp;$AM26)</f>
        <v>0</v>
      </c>
      <c r="H26" s="431">
        <f t="shared" ca="1" si="5"/>
        <v>0</v>
      </c>
      <c r="I26" s="432">
        <f t="shared" ca="1" si="5"/>
        <v>0</v>
      </c>
      <c r="J26" s="419">
        <f t="shared" ca="1" si="5"/>
        <v>0</v>
      </c>
      <c r="K26" s="433">
        <f t="shared" ca="1" si="5"/>
        <v>0</v>
      </c>
      <c r="L26" s="431">
        <f t="shared" ca="1" si="5"/>
        <v>0</v>
      </c>
      <c r="M26" s="431">
        <f t="shared" ca="1" si="5"/>
        <v>0</v>
      </c>
      <c r="N26" s="432">
        <f t="shared" ca="1" si="5"/>
        <v>0</v>
      </c>
      <c r="O26" s="419">
        <f t="shared" ca="1" si="5"/>
        <v>0</v>
      </c>
      <c r="P26" s="433">
        <f t="shared" ca="1" si="5"/>
        <v>0</v>
      </c>
      <c r="Q26" s="431">
        <f t="shared" ca="1" si="5"/>
        <v>0</v>
      </c>
      <c r="R26" s="431">
        <f t="shared" ca="1" si="5"/>
        <v>0</v>
      </c>
      <c r="S26" s="432">
        <f t="shared" ca="1" si="5"/>
        <v>0</v>
      </c>
      <c r="T26" s="432">
        <f t="shared" ca="1" si="5"/>
        <v>0</v>
      </c>
      <c r="U26" s="419">
        <f t="shared" ca="1" si="5"/>
        <v>0</v>
      </c>
      <c r="V26" s="192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6">
        <v>326</v>
      </c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</row>
    <row r="27" spans="1:53" x14ac:dyDescent="0.2">
      <c r="A27" s="183"/>
      <c r="C27" s="191"/>
      <c r="D27" s="191"/>
      <c r="E27" s="191"/>
      <c r="F27" s="191"/>
      <c r="G27" s="192"/>
      <c r="H27" s="191"/>
      <c r="I27" s="191"/>
      <c r="J27" s="191"/>
      <c r="K27" s="200"/>
      <c r="L27" s="191"/>
      <c r="M27" s="191"/>
      <c r="N27" s="191"/>
      <c r="O27" s="191"/>
      <c r="P27" s="200"/>
      <c r="Q27" s="191"/>
      <c r="R27" s="191"/>
      <c r="S27" s="191"/>
      <c r="T27" s="191"/>
      <c r="U27" s="192"/>
      <c r="V27" s="192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6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</row>
    <row r="28" spans="1:53" x14ac:dyDescent="0.2">
      <c r="A28" s="183"/>
      <c r="C28" s="224" t="s">
        <v>23</v>
      </c>
      <c r="D28" s="191"/>
      <c r="E28" s="191"/>
      <c r="F28" s="191"/>
      <c r="G28" s="431">
        <f t="shared" ref="G28:U28" ca="1" si="6">INDIRECT(G$120&amp;"!"&amp;G$121&amp;$AM28)</f>
        <v>0</v>
      </c>
      <c r="H28" s="431">
        <f t="shared" ca="1" si="6"/>
        <v>0</v>
      </c>
      <c r="I28" s="432">
        <f t="shared" ca="1" si="6"/>
        <v>0</v>
      </c>
      <c r="J28" s="419">
        <f t="shared" ca="1" si="6"/>
        <v>0</v>
      </c>
      <c r="K28" s="433">
        <f t="shared" ca="1" si="6"/>
        <v>0</v>
      </c>
      <c r="L28" s="431">
        <f t="shared" ca="1" si="6"/>
        <v>0</v>
      </c>
      <c r="M28" s="431">
        <f t="shared" ca="1" si="6"/>
        <v>0</v>
      </c>
      <c r="N28" s="432">
        <f t="shared" ca="1" si="6"/>
        <v>0</v>
      </c>
      <c r="O28" s="419">
        <f t="shared" ca="1" si="6"/>
        <v>0</v>
      </c>
      <c r="P28" s="433">
        <f t="shared" ca="1" si="6"/>
        <v>0</v>
      </c>
      <c r="Q28" s="431">
        <f t="shared" ca="1" si="6"/>
        <v>0</v>
      </c>
      <c r="R28" s="431">
        <f t="shared" ca="1" si="6"/>
        <v>0</v>
      </c>
      <c r="S28" s="432">
        <f t="shared" ca="1" si="6"/>
        <v>0</v>
      </c>
      <c r="T28" s="432">
        <f t="shared" ca="1" si="6"/>
        <v>0</v>
      </c>
      <c r="U28" s="419">
        <f t="shared" ca="1" si="6"/>
        <v>0</v>
      </c>
      <c r="V28" s="192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6">
        <v>344</v>
      </c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</row>
    <row r="29" spans="1:53" x14ac:dyDescent="0.2">
      <c r="A29" s="183"/>
      <c r="C29" s="191"/>
      <c r="D29" s="191"/>
      <c r="E29" s="191"/>
      <c r="F29" s="191"/>
      <c r="G29" s="192"/>
      <c r="H29" s="191"/>
      <c r="I29" s="191"/>
      <c r="J29" s="191"/>
      <c r="K29" s="200"/>
      <c r="L29" s="191"/>
      <c r="M29" s="191"/>
      <c r="N29" s="191"/>
      <c r="O29" s="191"/>
      <c r="P29" s="200"/>
      <c r="Q29" s="191"/>
      <c r="R29" s="191"/>
      <c r="S29" s="191"/>
      <c r="T29" s="191"/>
      <c r="U29" s="192"/>
      <c r="V29" s="192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6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</row>
    <row r="30" spans="1:53" x14ac:dyDescent="0.2">
      <c r="A30" s="183"/>
      <c r="C30" s="222" t="s">
        <v>24</v>
      </c>
      <c r="D30" s="198"/>
      <c r="E30" s="191"/>
      <c r="F30" s="191"/>
      <c r="G30" s="192"/>
      <c r="H30" s="191"/>
      <c r="I30" s="191"/>
      <c r="J30" s="191"/>
      <c r="K30" s="200"/>
      <c r="L30" s="191"/>
      <c r="M30" s="191"/>
      <c r="N30" s="191"/>
      <c r="O30" s="191"/>
      <c r="P30" s="200"/>
      <c r="Q30" s="191"/>
      <c r="R30" s="191"/>
      <c r="S30" s="191"/>
      <c r="T30" s="191"/>
      <c r="U30" s="192"/>
      <c r="V30" s="192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6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</row>
    <row r="31" spans="1:53" x14ac:dyDescent="0.2">
      <c r="A31" s="183"/>
      <c r="C31" s="198"/>
      <c r="D31" s="198"/>
      <c r="E31" s="191"/>
      <c r="F31" s="191"/>
      <c r="G31" s="192"/>
      <c r="H31" s="191"/>
      <c r="I31" s="191"/>
      <c r="J31" s="191"/>
      <c r="K31" s="200"/>
      <c r="L31" s="191"/>
      <c r="M31" s="191"/>
      <c r="N31" s="191"/>
      <c r="O31" s="191"/>
      <c r="P31" s="200"/>
      <c r="Q31" s="191"/>
      <c r="R31" s="191"/>
      <c r="S31" s="191"/>
      <c r="T31" s="191"/>
      <c r="U31" s="192"/>
      <c r="V31" s="192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6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</row>
    <row r="32" spans="1:53" ht="13.5" thickBot="1" x14ac:dyDescent="0.25">
      <c r="A32" s="183"/>
      <c r="C32" s="198"/>
      <c r="D32" s="223" t="str">
        <f>Step2A_Scenario1!E405</f>
        <v>Administrative Fees</v>
      </c>
      <c r="E32" s="191"/>
      <c r="F32" s="191"/>
      <c r="G32" s="423">
        <f t="shared" ref="G32:U42" ca="1" si="7">INDIRECT(G$120&amp;"!"&amp;G$121&amp;$AM32)</f>
        <v>0</v>
      </c>
      <c r="H32" s="424">
        <f t="shared" ca="1" si="7"/>
        <v>0</v>
      </c>
      <c r="I32" s="425">
        <f t="shared" ca="1" si="7"/>
        <v>0</v>
      </c>
      <c r="J32" s="425">
        <f t="shared" ca="1" si="7"/>
        <v>0</v>
      </c>
      <c r="K32" s="426">
        <f t="shared" ca="1" si="7"/>
        <v>0</v>
      </c>
      <c r="L32" s="423">
        <f t="shared" ca="1" si="7"/>
        <v>0</v>
      </c>
      <c r="M32" s="424">
        <f t="shared" ca="1" si="7"/>
        <v>0</v>
      </c>
      <c r="N32" s="425">
        <f t="shared" ca="1" si="7"/>
        <v>0</v>
      </c>
      <c r="O32" s="425">
        <f t="shared" ca="1" si="7"/>
        <v>0</v>
      </c>
      <c r="P32" s="426">
        <f t="shared" ca="1" si="7"/>
        <v>0</v>
      </c>
      <c r="Q32" s="423">
        <f t="shared" ca="1" si="7"/>
        <v>0</v>
      </c>
      <c r="R32" s="424">
        <f t="shared" ca="1" si="7"/>
        <v>0</v>
      </c>
      <c r="S32" s="425">
        <f t="shared" ca="1" si="7"/>
        <v>0</v>
      </c>
      <c r="T32" s="425">
        <f t="shared" ca="1" si="7"/>
        <v>0</v>
      </c>
      <c r="U32" s="425">
        <f t="shared" ca="1" si="7"/>
        <v>0</v>
      </c>
      <c r="V32" s="192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6">
        <v>362</v>
      </c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</row>
    <row r="33" spans="1:53" ht="13.5" thickBot="1" x14ac:dyDescent="0.25">
      <c r="A33" s="183"/>
      <c r="C33" s="198"/>
      <c r="D33" s="223" t="str">
        <f>Step2A_Scenario1!E406</f>
        <v>Investment Fee Retained Revenue</v>
      </c>
      <c r="E33" s="191"/>
      <c r="F33" s="191"/>
      <c r="G33" s="423">
        <f t="shared" ca="1" si="7"/>
        <v>0</v>
      </c>
      <c r="H33" s="424">
        <f t="shared" ca="1" si="7"/>
        <v>0</v>
      </c>
      <c r="I33" s="425">
        <f t="shared" ca="1" si="7"/>
        <v>0</v>
      </c>
      <c r="J33" s="425">
        <f t="shared" ca="1" si="7"/>
        <v>0</v>
      </c>
      <c r="K33" s="426">
        <f t="shared" ca="1" si="7"/>
        <v>0</v>
      </c>
      <c r="L33" s="423">
        <f t="shared" ca="1" si="7"/>
        <v>0</v>
      </c>
      <c r="M33" s="424">
        <f t="shared" ca="1" si="7"/>
        <v>0</v>
      </c>
      <c r="N33" s="425">
        <f t="shared" ca="1" si="7"/>
        <v>0</v>
      </c>
      <c r="O33" s="425">
        <f t="shared" ca="1" si="7"/>
        <v>0</v>
      </c>
      <c r="P33" s="426">
        <f t="shared" ca="1" si="7"/>
        <v>0</v>
      </c>
      <c r="Q33" s="423">
        <f t="shared" ca="1" si="7"/>
        <v>0</v>
      </c>
      <c r="R33" s="424">
        <f t="shared" ca="1" si="7"/>
        <v>0</v>
      </c>
      <c r="S33" s="425">
        <f t="shared" ca="1" si="7"/>
        <v>0</v>
      </c>
      <c r="T33" s="425">
        <f t="shared" ca="1" si="7"/>
        <v>0</v>
      </c>
      <c r="U33" s="425">
        <f t="shared" ca="1" si="7"/>
        <v>0</v>
      </c>
      <c r="V33" s="191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6">
        <v>380</v>
      </c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</row>
    <row r="34" spans="1:53" ht="13.5" thickBot="1" x14ac:dyDescent="0.25">
      <c r="A34" s="183"/>
      <c r="C34" s="198"/>
      <c r="D34" s="223" t="str">
        <f>Step2A_Scenario1!E407</f>
        <v>Retained Interest</v>
      </c>
      <c r="E34" s="191"/>
      <c r="F34" s="191"/>
      <c r="G34" s="423">
        <f t="shared" ca="1" si="7"/>
        <v>0</v>
      </c>
      <c r="H34" s="424">
        <f t="shared" ca="1" si="7"/>
        <v>0</v>
      </c>
      <c r="I34" s="425">
        <f t="shared" ca="1" si="7"/>
        <v>0</v>
      </c>
      <c r="J34" s="425">
        <f t="shared" ca="1" si="7"/>
        <v>0</v>
      </c>
      <c r="K34" s="426">
        <f t="shared" ca="1" si="7"/>
        <v>0</v>
      </c>
      <c r="L34" s="423">
        <f t="shared" ca="1" si="7"/>
        <v>0</v>
      </c>
      <c r="M34" s="424">
        <f t="shared" ca="1" si="7"/>
        <v>0</v>
      </c>
      <c r="N34" s="425">
        <f t="shared" ca="1" si="7"/>
        <v>0</v>
      </c>
      <c r="O34" s="425">
        <f t="shared" ca="1" si="7"/>
        <v>0</v>
      </c>
      <c r="P34" s="426">
        <f t="shared" ca="1" si="7"/>
        <v>0</v>
      </c>
      <c r="Q34" s="423">
        <f t="shared" ca="1" si="7"/>
        <v>0</v>
      </c>
      <c r="R34" s="424">
        <f t="shared" ca="1" si="7"/>
        <v>0</v>
      </c>
      <c r="S34" s="425">
        <f t="shared" ca="1" si="7"/>
        <v>0</v>
      </c>
      <c r="T34" s="425">
        <f t="shared" ca="1" si="7"/>
        <v>0</v>
      </c>
      <c r="U34" s="425">
        <f t="shared" ca="1" si="7"/>
        <v>0</v>
      </c>
      <c r="V34" s="191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6">
        <v>398</v>
      </c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</row>
    <row r="35" spans="1:53" ht="13.5" thickBot="1" x14ac:dyDescent="0.25">
      <c r="A35" s="183"/>
      <c r="C35" s="198"/>
      <c r="D35" s="223" t="str">
        <f>Step1_Historical!E68</f>
        <v>Retained Returns from Operating / Admin Endowment</v>
      </c>
      <c r="E35" s="191"/>
      <c r="F35" s="191"/>
      <c r="G35" s="423">
        <f t="shared" ca="1" si="7"/>
        <v>0</v>
      </c>
      <c r="H35" s="424">
        <f t="shared" ca="1" si="7"/>
        <v>0</v>
      </c>
      <c r="I35" s="425">
        <f t="shared" ca="1" si="7"/>
        <v>0</v>
      </c>
      <c r="J35" s="425">
        <f t="shared" ca="1" si="7"/>
        <v>0</v>
      </c>
      <c r="K35" s="426">
        <f t="shared" ca="1" si="7"/>
        <v>0</v>
      </c>
      <c r="L35" s="423">
        <f t="shared" ca="1" si="7"/>
        <v>0</v>
      </c>
      <c r="M35" s="424">
        <f t="shared" ca="1" si="7"/>
        <v>0</v>
      </c>
      <c r="N35" s="425">
        <f t="shared" ca="1" si="7"/>
        <v>0</v>
      </c>
      <c r="O35" s="425">
        <f t="shared" ca="1" si="7"/>
        <v>0</v>
      </c>
      <c r="P35" s="426">
        <f t="shared" ca="1" si="7"/>
        <v>0</v>
      </c>
      <c r="Q35" s="423">
        <f t="shared" ca="1" si="7"/>
        <v>0</v>
      </c>
      <c r="R35" s="424">
        <f t="shared" ca="1" si="7"/>
        <v>0</v>
      </c>
      <c r="S35" s="425">
        <f t="shared" ca="1" si="7"/>
        <v>0</v>
      </c>
      <c r="T35" s="425">
        <f t="shared" ca="1" si="7"/>
        <v>0</v>
      </c>
      <c r="U35" s="425">
        <f t="shared" ca="1" si="7"/>
        <v>0</v>
      </c>
      <c r="V35" s="191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6">
        <v>414</v>
      </c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</row>
    <row r="36" spans="1:53" ht="13.5" thickBot="1" x14ac:dyDescent="0.25">
      <c r="A36" s="183"/>
      <c r="C36" s="198"/>
      <c r="D36" s="223" t="str">
        <f>Step1_Historical!E69</f>
        <v>Principal Distribution from Operating / Admin Endowment</v>
      </c>
      <c r="E36" s="191"/>
      <c r="F36" s="191"/>
      <c r="G36" s="423">
        <f t="shared" ca="1" si="7"/>
        <v>0</v>
      </c>
      <c r="H36" s="424">
        <f t="shared" ca="1" si="7"/>
        <v>0</v>
      </c>
      <c r="I36" s="425">
        <f t="shared" ca="1" si="7"/>
        <v>0</v>
      </c>
      <c r="J36" s="425">
        <f t="shared" ca="1" si="7"/>
        <v>0</v>
      </c>
      <c r="K36" s="426">
        <f t="shared" ca="1" si="7"/>
        <v>0</v>
      </c>
      <c r="L36" s="423">
        <f t="shared" ca="1" si="7"/>
        <v>0</v>
      </c>
      <c r="M36" s="424">
        <f t="shared" ca="1" si="7"/>
        <v>0</v>
      </c>
      <c r="N36" s="425">
        <f t="shared" ca="1" si="7"/>
        <v>0</v>
      </c>
      <c r="O36" s="425">
        <f t="shared" ca="1" si="7"/>
        <v>0</v>
      </c>
      <c r="P36" s="426">
        <f t="shared" ca="1" si="7"/>
        <v>0</v>
      </c>
      <c r="Q36" s="423">
        <f t="shared" ca="1" si="7"/>
        <v>0</v>
      </c>
      <c r="R36" s="424">
        <f t="shared" ca="1" si="7"/>
        <v>0</v>
      </c>
      <c r="S36" s="425">
        <f t="shared" ca="1" si="7"/>
        <v>0</v>
      </c>
      <c r="T36" s="425">
        <f t="shared" ca="1" si="7"/>
        <v>0</v>
      </c>
      <c r="U36" s="425">
        <f t="shared" ca="1" si="7"/>
        <v>0</v>
      </c>
      <c r="V36" s="191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7">
        <f>AM35+1</f>
        <v>415</v>
      </c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</row>
    <row r="37" spans="1:53" ht="13.5" thickBot="1" x14ac:dyDescent="0.25">
      <c r="A37" s="183"/>
      <c r="C37" s="198"/>
      <c r="D37" s="223" t="str">
        <f>Step1_Historical!E70</f>
        <v>Retained Returns from Operating / Admin Reserve</v>
      </c>
      <c r="E37" s="191"/>
      <c r="F37" s="191"/>
      <c r="G37" s="423">
        <f t="shared" ca="1" si="7"/>
        <v>0</v>
      </c>
      <c r="H37" s="424">
        <f t="shared" ca="1" si="7"/>
        <v>0</v>
      </c>
      <c r="I37" s="425">
        <f t="shared" ca="1" si="7"/>
        <v>0</v>
      </c>
      <c r="J37" s="425">
        <f t="shared" ca="1" si="7"/>
        <v>0</v>
      </c>
      <c r="K37" s="426">
        <f t="shared" ca="1" si="7"/>
        <v>0</v>
      </c>
      <c r="L37" s="423">
        <f t="shared" ca="1" si="7"/>
        <v>0</v>
      </c>
      <c r="M37" s="424">
        <f t="shared" ca="1" si="7"/>
        <v>0</v>
      </c>
      <c r="N37" s="425">
        <f t="shared" ca="1" si="7"/>
        <v>0</v>
      </c>
      <c r="O37" s="425">
        <f t="shared" ca="1" si="7"/>
        <v>0</v>
      </c>
      <c r="P37" s="426">
        <f t="shared" ca="1" si="7"/>
        <v>0</v>
      </c>
      <c r="Q37" s="423">
        <f t="shared" ca="1" si="7"/>
        <v>0</v>
      </c>
      <c r="R37" s="424">
        <f t="shared" ca="1" si="7"/>
        <v>0</v>
      </c>
      <c r="S37" s="425">
        <f t="shared" ca="1" si="7"/>
        <v>0</v>
      </c>
      <c r="T37" s="425">
        <f t="shared" ca="1" si="7"/>
        <v>0</v>
      </c>
      <c r="U37" s="425">
        <f t="shared" ca="1" si="7"/>
        <v>0</v>
      </c>
      <c r="V37" s="191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7">
        <f>AM36+1</f>
        <v>416</v>
      </c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</row>
    <row r="38" spans="1:53" ht="13.5" thickBot="1" x14ac:dyDescent="0.25">
      <c r="A38" s="183"/>
      <c r="C38" s="198"/>
      <c r="D38" s="223" t="str">
        <f>Step1_Historical!E71</f>
        <v>Other Revenue 1</v>
      </c>
      <c r="E38" s="191"/>
      <c r="F38" s="191"/>
      <c r="G38" s="423">
        <f t="shared" ca="1" si="7"/>
        <v>0</v>
      </c>
      <c r="H38" s="424">
        <f t="shared" ca="1" si="7"/>
        <v>0</v>
      </c>
      <c r="I38" s="425">
        <f t="shared" ca="1" si="7"/>
        <v>0</v>
      </c>
      <c r="J38" s="425">
        <f t="shared" ca="1" si="7"/>
        <v>0</v>
      </c>
      <c r="K38" s="426">
        <f t="shared" ca="1" si="7"/>
        <v>0</v>
      </c>
      <c r="L38" s="423">
        <f t="shared" ca="1" si="7"/>
        <v>0</v>
      </c>
      <c r="M38" s="424">
        <f t="shared" ca="1" si="7"/>
        <v>0</v>
      </c>
      <c r="N38" s="425">
        <f t="shared" ca="1" si="7"/>
        <v>0</v>
      </c>
      <c r="O38" s="425">
        <f t="shared" ca="1" si="7"/>
        <v>0</v>
      </c>
      <c r="P38" s="426">
        <f t="shared" ca="1" si="7"/>
        <v>0</v>
      </c>
      <c r="Q38" s="423">
        <f t="shared" ca="1" si="7"/>
        <v>0</v>
      </c>
      <c r="R38" s="424">
        <f t="shared" ca="1" si="7"/>
        <v>0</v>
      </c>
      <c r="S38" s="425">
        <f t="shared" ca="1" si="7"/>
        <v>0</v>
      </c>
      <c r="T38" s="425">
        <f t="shared" ca="1" si="7"/>
        <v>0</v>
      </c>
      <c r="U38" s="425">
        <f t="shared" ca="1" si="7"/>
        <v>0</v>
      </c>
      <c r="V38" s="192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6">
        <v>235</v>
      </c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</row>
    <row r="39" spans="1:53" ht="13.5" thickBot="1" x14ac:dyDescent="0.25">
      <c r="A39" s="183"/>
      <c r="C39" s="198"/>
      <c r="D39" s="223" t="str">
        <f>Step1_Historical!E72</f>
        <v>Other Revenue 2</v>
      </c>
      <c r="E39" s="191"/>
      <c r="F39" s="191"/>
      <c r="G39" s="423">
        <f t="shared" ca="1" si="7"/>
        <v>0</v>
      </c>
      <c r="H39" s="424">
        <f t="shared" ca="1" si="7"/>
        <v>0</v>
      </c>
      <c r="I39" s="425">
        <f t="shared" ca="1" si="7"/>
        <v>0</v>
      </c>
      <c r="J39" s="425">
        <f t="shared" ca="1" si="7"/>
        <v>0</v>
      </c>
      <c r="K39" s="426">
        <f t="shared" ca="1" si="7"/>
        <v>0</v>
      </c>
      <c r="L39" s="423">
        <f t="shared" ca="1" si="7"/>
        <v>0</v>
      </c>
      <c r="M39" s="424">
        <f t="shared" ca="1" si="7"/>
        <v>0</v>
      </c>
      <c r="N39" s="425">
        <f t="shared" ca="1" si="7"/>
        <v>0</v>
      </c>
      <c r="O39" s="425">
        <f t="shared" ca="1" si="7"/>
        <v>0</v>
      </c>
      <c r="P39" s="426">
        <f t="shared" ca="1" si="7"/>
        <v>0</v>
      </c>
      <c r="Q39" s="423">
        <f t="shared" ca="1" si="7"/>
        <v>0</v>
      </c>
      <c r="R39" s="424">
        <f t="shared" ca="1" si="7"/>
        <v>0</v>
      </c>
      <c r="S39" s="425">
        <f t="shared" ca="1" si="7"/>
        <v>0</v>
      </c>
      <c r="T39" s="425">
        <f t="shared" ca="1" si="7"/>
        <v>0</v>
      </c>
      <c r="U39" s="425">
        <f t="shared" ca="1" si="7"/>
        <v>0</v>
      </c>
      <c r="V39" s="192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7">
        <f>AM38+1</f>
        <v>236</v>
      </c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</row>
    <row r="40" spans="1:53" ht="13.5" thickBot="1" x14ac:dyDescent="0.25">
      <c r="A40" s="183"/>
      <c r="C40" s="198"/>
      <c r="D40" s="223" t="str">
        <f>Step1_Historical!E73</f>
        <v>Other Revenue 3</v>
      </c>
      <c r="E40" s="191"/>
      <c r="F40" s="191"/>
      <c r="G40" s="423">
        <f t="shared" ca="1" si="7"/>
        <v>0</v>
      </c>
      <c r="H40" s="424">
        <f t="shared" ca="1" si="7"/>
        <v>0</v>
      </c>
      <c r="I40" s="425">
        <f t="shared" ca="1" si="7"/>
        <v>0</v>
      </c>
      <c r="J40" s="425">
        <f t="shared" ca="1" si="7"/>
        <v>0</v>
      </c>
      <c r="K40" s="426">
        <f t="shared" ca="1" si="7"/>
        <v>0</v>
      </c>
      <c r="L40" s="423">
        <f t="shared" ca="1" si="7"/>
        <v>0</v>
      </c>
      <c r="M40" s="424">
        <f t="shared" ca="1" si="7"/>
        <v>0</v>
      </c>
      <c r="N40" s="425">
        <f t="shared" ca="1" si="7"/>
        <v>0</v>
      </c>
      <c r="O40" s="425">
        <f t="shared" ca="1" si="7"/>
        <v>0</v>
      </c>
      <c r="P40" s="426">
        <f t="shared" ca="1" si="7"/>
        <v>0</v>
      </c>
      <c r="Q40" s="423">
        <f t="shared" ca="1" si="7"/>
        <v>0</v>
      </c>
      <c r="R40" s="424">
        <f t="shared" ca="1" si="7"/>
        <v>0</v>
      </c>
      <c r="S40" s="425">
        <f t="shared" ca="1" si="7"/>
        <v>0</v>
      </c>
      <c r="T40" s="425">
        <f t="shared" ca="1" si="7"/>
        <v>0</v>
      </c>
      <c r="U40" s="425">
        <f t="shared" ca="1" si="7"/>
        <v>0</v>
      </c>
      <c r="V40" s="192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7">
        <f>AM39+1</f>
        <v>237</v>
      </c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</row>
    <row r="41" spans="1:53" ht="13.5" thickBot="1" x14ac:dyDescent="0.25">
      <c r="A41" s="183"/>
      <c r="C41" s="191"/>
      <c r="D41" s="223" t="str">
        <f>Step1_Historical!E74</f>
        <v>Other Revenue 4</v>
      </c>
      <c r="E41" s="191"/>
      <c r="F41" s="191"/>
      <c r="G41" s="423">
        <f t="shared" ca="1" si="7"/>
        <v>0</v>
      </c>
      <c r="H41" s="424">
        <f t="shared" ca="1" si="7"/>
        <v>0</v>
      </c>
      <c r="I41" s="425">
        <f t="shared" ca="1" si="7"/>
        <v>0</v>
      </c>
      <c r="J41" s="425">
        <f t="shared" ca="1" si="7"/>
        <v>0</v>
      </c>
      <c r="K41" s="426">
        <f t="shared" ca="1" si="7"/>
        <v>0</v>
      </c>
      <c r="L41" s="423">
        <f t="shared" ca="1" si="7"/>
        <v>0</v>
      </c>
      <c r="M41" s="424">
        <f t="shared" ca="1" si="7"/>
        <v>0</v>
      </c>
      <c r="N41" s="425">
        <f t="shared" ca="1" si="7"/>
        <v>0</v>
      </c>
      <c r="O41" s="425">
        <f t="shared" ca="1" si="7"/>
        <v>0</v>
      </c>
      <c r="P41" s="426">
        <f t="shared" ca="1" si="7"/>
        <v>0</v>
      </c>
      <c r="Q41" s="423">
        <f t="shared" ca="1" si="7"/>
        <v>0</v>
      </c>
      <c r="R41" s="424">
        <f t="shared" ca="1" si="7"/>
        <v>0</v>
      </c>
      <c r="S41" s="425">
        <f t="shared" ca="1" si="7"/>
        <v>0</v>
      </c>
      <c r="T41" s="425">
        <f t="shared" ca="1" si="7"/>
        <v>0</v>
      </c>
      <c r="U41" s="425">
        <f t="shared" ca="1" si="7"/>
        <v>0</v>
      </c>
      <c r="V41" s="192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7">
        <f>AM40+1</f>
        <v>238</v>
      </c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</row>
    <row r="42" spans="1:53" ht="13.5" thickBot="1" x14ac:dyDescent="0.25">
      <c r="A42" s="183"/>
      <c r="C42" s="191"/>
      <c r="D42" s="223" t="str">
        <f>Step1_Historical!E75</f>
        <v>Other Revenue 5</v>
      </c>
      <c r="E42" s="191"/>
      <c r="F42" s="191"/>
      <c r="G42" s="423">
        <f t="shared" ca="1" si="7"/>
        <v>0</v>
      </c>
      <c r="H42" s="424">
        <f t="shared" ca="1" si="7"/>
        <v>0</v>
      </c>
      <c r="I42" s="425">
        <f t="shared" ca="1" si="7"/>
        <v>0</v>
      </c>
      <c r="J42" s="425">
        <f t="shared" ca="1" si="7"/>
        <v>0</v>
      </c>
      <c r="K42" s="426">
        <f t="shared" ca="1" si="7"/>
        <v>0</v>
      </c>
      <c r="L42" s="423">
        <f t="shared" ca="1" si="7"/>
        <v>0</v>
      </c>
      <c r="M42" s="424">
        <f t="shared" ca="1" si="7"/>
        <v>0</v>
      </c>
      <c r="N42" s="425">
        <f t="shared" ca="1" si="7"/>
        <v>0</v>
      </c>
      <c r="O42" s="425">
        <f t="shared" ca="1" si="7"/>
        <v>0</v>
      </c>
      <c r="P42" s="426">
        <f t="shared" ca="1" si="7"/>
        <v>0</v>
      </c>
      <c r="Q42" s="423">
        <f t="shared" ca="1" si="7"/>
        <v>0</v>
      </c>
      <c r="R42" s="424">
        <f t="shared" ca="1" si="7"/>
        <v>0</v>
      </c>
      <c r="S42" s="425">
        <f t="shared" ca="1" si="7"/>
        <v>0</v>
      </c>
      <c r="T42" s="425">
        <f t="shared" ca="1" si="7"/>
        <v>0</v>
      </c>
      <c r="U42" s="425">
        <f t="shared" ca="1" si="7"/>
        <v>0</v>
      </c>
      <c r="V42" s="192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7">
        <f>AM41+1</f>
        <v>239</v>
      </c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</row>
    <row r="43" spans="1:53" x14ac:dyDescent="0.2">
      <c r="A43" s="183"/>
      <c r="C43" s="224" t="s">
        <v>123</v>
      </c>
      <c r="D43" s="191"/>
      <c r="E43" s="191"/>
      <c r="F43" s="191"/>
      <c r="G43" s="427">
        <f t="shared" ref="G43:U43" ca="1" si="8">SUM(G32:G42)</f>
        <v>0</v>
      </c>
      <c r="H43" s="428">
        <f t="shared" ca="1" si="8"/>
        <v>0</v>
      </c>
      <c r="I43" s="429">
        <f t="shared" ca="1" si="8"/>
        <v>0</v>
      </c>
      <c r="J43" s="429">
        <f t="shared" ca="1" si="8"/>
        <v>0</v>
      </c>
      <c r="K43" s="430">
        <f t="shared" ca="1" si="8"/>
        <v>0</v>
      </c>
      <c r="L43" s="427">
        <f t="shared" ca="1" si="8"/>
        <v>0</v>
      </c>
      <c r="M43" s="428">
        <f t="shared" ca="1" si="8"/>
        <v>0</v>
      </c>
      <c r="N43" s="429">
        <f t="shared" ca="1" si="8"/>
        <v>0</v>
      </c>
      <c r="O43" s="429">
        <f t="shared" ca="1" si="8"/>
        <v>0</v>
      </c>
      <c r="P43" s="430">
        <f t="shared" ca="1" si="8"/>
        <v>0</v>
      </c>
      <c r="Q43" s="427">
        <f t="shared" ca="1" si="8"/>
        <v>0</v>
      </c>
      <c r="R43" s="428">
        <f t="shared" ca="1" si="8"/>
        <v>0</v>
      </c>
      <c r="S43" s="429">
        <f t="shared" ca="1" si="8"/>
        <v>0</v>
      </c>
      <c r="T43" s="429">
        <f t="shared" ca="1" si="8"/>
        <v>0</v>
      </c>
      <c r="U43" s="429">
        <f t="shared" ca="1" si="8"/>
        <v>0</v>
      </c>
      <c r="V43" s="192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6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</row>
    <row r="44" spans="1:53" x14ac:dyDescent="0.2">
      <c r="A44" s="183"/>
      <c r="C44" s="191"/>
      <c r="D44" s="191"/>
      <c r="E44" s="191"/>
      <c r="F44" s="191"/>
      <c r="G44" s="192"/>
      <c r="H44" s="191"/>
      <c r="I44" s="191"/>
      <c r="J44" s="191"/>
      <c r="K44" s="200"/>
      <c r="L44" s="191"/>
      <c r="M44" s="191"/>
      <c r="N44" s="191"/>
      <c r="O44" s="191"/>
      <c r="P44" s="200"/>
      <c r="Q44" s="191"/>
      <c r="R44" s="191"/>
      <c r="S44" s="191"/>
      <c r="T44" s="191"/>
      <c r="U44" s="192"/>
      <c r="V44" s="192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6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</row>
    <row r="45" spans="1:53" x14ac:dyDescent="0.2">
      <c r="A45" s="183"/>
      <c r="C45" s="222" t="s">
        <v>94</v>
      </c>
      <c r="D45" s="198"/>
      <c r="E45" s="191"/>
      <c r="F45" s="191"/>
      <c r="G45" s="192"/>
      <c r="H45" s="191"/>
      <c r="I45" s="191"/>
      <c r="J45" s="191"/>
      <c r="K45" s="200"/>
      <c r="L45" s="191"/>
      <c r="M45" s="191"/>
      <c r="N45" s="191"/>
      <c r="O45" s="191"/>
      <c r="P45" s="200"/>
      <c r="Q45" s="191"/>
      <c r="R45" s="191"/>
      <c r="S45" s="191"/>
      <c r="T45" s="191"/>
      <c r="U45" s="192"/>
      <c r="V45" s="192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6"/>
      <c r="AN45" s="183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</row>
    <row r="46" spans="1:53" x14ac:dyDescent="0.2">
      <c r="A46" s="183"/>
      <c r="C46" s="198"/>
      <c r="D46" s="198"/>
      <c r="E46" s="191"/>
      <c r="F46" s="191"/>
      <c r="G46" s="192"/>
      <c r="H46" s="191"/>
      <c r="I46" s="191"/>
      <c r="J46" s="191"/>
      <c r="K46" s="200"/>
      <c r="L46" s="191"/>
      <c r="M46" s="191"/>
      <c r="N46" s="191"/>
      <c r="O46" s="191"/>
      <c r="P46" s="200"/>
      <c r="Q46" s="191"/>
      <c r="R46" s="191"/>
      <c r="S46" s="191"/>
      <c r="T46" s="191"/>
      <c r="U46" s="192"/>
      <c r="V46" s="192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6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</row>
    <row r="47" spans="1:53" ht="13.5" thickBot="1" x14ac:dyDescent="0.25">
      <c r="A47" s="183"/>
      <c r="C47" s="198"/>
      <c r="D47" s="223" t="str">
        <f>Step2A_Scenario1!E268</f>
        <v>Personnel Expense 1</v>
      </c>
      <c r="E47" s="191"/>
      <c r="F47" s="191"/>
      <c r="G47" s="423">
        <f t="shared" ref="G47:U56" ca="1" si="9">INDIRECT(G$120&amp;"!"&amp;G$121&amp;$AM47)</f>
        <v>0</v>
      </c>
      <c r="H47" s="424">
        <f t="shared" ca="1" si="9"/>
        <v>0</v>
      </c>
      <c r="I47" s="425">
        <f t="shared" ca="1" si="9"/>
        <v>0</v>
      </c>
      <c r="J47" s="425">
        <f t="shared" ca="1" si="9"/>
        <v>0</v>
      </c>
      <c r="K47" s="426">
        <f t="shared" ca="1" si="9"/>
        <v>0</v>
      </c>
      <c r="L47" s="423">
        <f t="shared" ca="1" si="9"/>
        <v>0</v>
      </c>
      <c r="M47" s="424">
        <f t="shared" ca="1" si="9"/>
        <v>0</v>
      </c>
      <c r="N47" s="425">
        <f t="shared" ca="1" si="9"/>
        <v>0</v>
      </c>
      <c r="O47" s="425">
        <f t="shared" ca="1" si="9"/>
        <v>0</v>
      </c>
      <c r="P47" s="426">
        <f t="shared" ca="1" si="9"/>
        <v>0</v>
      </c>
      <c r="Q47" s="423">
        <f t="shared" ca="1" si="9"/>
        <v>0</v>
      </c>
      <c r="R47" s="424">
        <f t="shared" ca="1" si="9"/>
        <v>0</v>
      </c>
      <c r="S47" s="425">
        <f t="shared" ca="1" si="9"/>
        <v>0</v>
      </c>
      <c r="T47" s="425">
        <f t="shared" ca="1" si="9"/>
        <v>0</v>
      </c>
      <c r="U47" s="425">
        <f t="shared" ca="1" si="9"/>
        <v>0</v>
      </c>
      <c r="V47" s="192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6">
        <v>268</v>
      </c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</row>
    <row r="48" spans="1:53" ht="13.5" thickBot="1" x14ac:dyDescent="0.25">
      <c r="A48" s="183"/>
      <c r="C48" s="198"/>
      <c r="D48" s="223" t="str">
        <f>Step2A_Scenario1!E269</f>
        <v>Personnel Expense 2</v>
      </c>
      <c r="E48" s="191"/>
      <c r="F48" s="191"/>
      <c r="G48" s="423">
        <f t="shared" ca="1" si="9"/>
        <v>0</v>
      </c>
      <c r="H48" s="424">
        <f t="shared" ca="1" si="9"/>
        <v>0</v>
      </c>
      <c r="I48" s="425">
        <f t="shared" ca="1" si="9"/>
        <v>0</v>
      </c>
      <c r="J48" s="425">
        <f t="shared" ca="1" si="9"/>
        <v>0</v>
      </c>
      <c r="K48" s="426">
        <f t="shared" ca="1" si="9"/>
        <v>0</v>
      </c>
      <c r="L48" s="423">
        <f t="shared" ca="1" si="9"/>
        <v>0</v>
      </c>
      <c r="M48" s="424">
        <f t="shared" ca="1" si="9"/>
        <v>0</v>
      </c>
      <c r="N48" s="425">
        <f t="shared" ca="1" si="9"/>
        <v>0</v>
      </c>
      <c r="O48" s="425">
        <f t="shared" ca="1" si="9"/>
        <v>0</v>
      </c>
      <c r="P48" s="426">
        <f t="shared" ca="1" si="9"/>
        <v>0</v>
      </c>
      <c r="Q48" s="423">
        <f t="shared" ca="1" si="9"/>
        <v>0</v>
      </c>
      <c r="R48" s="424">
        <f t="shared" ca="1" si="9"/>
        <v>0</v>
      </c>
      <c r="S48" s="425">
        <f t="shared" ca="1" si="9"/>
        <v>0</v>
      </c>
      <c r="T48" s="425">
        <f t="shared" ca="1" si="9"/>
        <v>0</v>
      </c>
      <c r="U48" s="425">
        <f t="shared" ca="1" si="9"/>
        <v>0</v>
      </c>
      <c r="V48" s="192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7">
        <f>AM47+1</f>
        <v>269</v>
      </c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</row>
    <row r="49" spans="1:53" ht="13.5" thickBot="1" x14ac:dyDescent="0.25">
      <c r="A49" s="183"/>
      <c r="C49" s="198"/>
      <c r="D49" s="223" t="str">
        <f>Step2A_Scenario1!E270</f>
        <v>Personnel Expense 3</v>
      </c>
      <c r="E49" s="191"/>
      <c r="F49" s="191"/>
      <c r="G49" s="423">
        <f t="shared" ca="1" si="9"/>
        <v>0</v>
      </c>
      <c r="H49" s="424">
        <f t="shared" ca="1" si="9"/>
        <v>0</v>
      </c>
      <c r="I49" s="425">
        <f t="shared" ca="1" si="9"/>
        <v>0</v>
      </c>
      <c r="J49" s="425">
        <f t="shared" ca="1" si="9"/>
        <v>0</v>
      </c>
      <c r="K49" s="426">
        <f t="shared" ca="1" si="9"/>
        <v>0</v>
      </c>
      <c r="L49" s="423">
        <f t="shared" ca="1" si="9"/>
        <v>0</v>
      </c>
      <c r="M49" s="424">
        <f t="shared" ca="1" si="9"/>
        <v>0</v>
      </c>
      <c r="N49" s="425">
        <f t="shared" ca="1" si="9"/>
        <v>0</v>
      </c>
      <c r="O49" s="425">
        <f t="shared" ca="1" si="9"/>
        <v>0</v>
      </c>
      <c r="P49" s="426">
        <f t="shared" ca="1" si="9"/>
        <v>0</v>
      </c>
      <c r="Q49" s="423">
        <f t="shared" ca="1" si="9"/>
        <v>0</v>
      </c>
      <c r="R49" s="424">
        <f t="shared" ca="1" si="9"/>
        <v>0</v>
      </c>
      <c r="S49" s="425">
        <f t="shared" ca="1" si="9"/>
        <v>0</v>
      </c>
      <c r="T49" s="425">
        <f t="shared" ca="1" si="9"/>
        <v>0</v>
      </c>
      <c r="U49" s="425">
        <f t="shared" ca="1" si="9"/>
        <v>0</v>
      </c>
      <c r="V49" s="192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7">
        <f t="shared" ref="AM49:AM56" si="10">AM48+1</f>
        <v>270</v>
      </c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</row>
    <row r="50" spans="1:53" ht="13.5" thickBot="1" x14ac:dyDescent="0.25">
      <c r="A50" s="183"/>
      <c r="C50" s="198"/>
      <c r="D50" s="223" t="str">
        <f>Step2A_Scenario1!E271</f>
        <v>Non-Personnel Expense 1</v>
      </c>
      <c r="E50" s="191"/>
      <c r="F50" s="191"/>
      <c r="G50" s="423">
        <f t="shared" ca="1" si="9"/>
        <v>0</v>
      </c>
      <c r="H50" s="424">
        <f t="shared" ca="1" si="9"/>
        <v>0</v>
      </c>
      <c r="I50" s="425">
        <f t="shared" ca="1" si="9"/>
        <v>0</v>
      </c>
      <c r="J50" s="425">
        <f t="shared" ca="1" si="9"/>
        <v>0</v>
      </c>
      <c r="K50" s="426">
        <f t="shared" ca="1" si="9"/>
        <v>0</v>
      </c>
      <c r="L50" s="423">
        <f t="shared" ca="1" si="9"/>
        <v>0</v>
      </c>
      <c r="M50" s="424">
        <f t="shared" ca="1" si="9"/>
        <v>0</v>
      </c>
      <c r="N50" s="425">
        <f t="shared" ca="1" si="9"/>
        <v>0</v>
      </c>
      <c r="O50" s="425">
        <f t="shared" ca="1" si="9"/>
        <v>0</v>
      </c>
      <c r="P50" s="426">
        <f t="shared" ca="1" si="9"/>
        <v>0</v>
      </c>
      <c r="Q50" s="423">
        <f t="shared" ca="1" si="9"/>
        <v>0</v>
      </c>
      <c r="R50" s="424">
        <f t="shared" ca="1" si="9"/>
        <v>0</v>
      </c>
      <c r="S50" s="425">
        <f t="shared" ca="1" si="9"/>
        <v>0</v>
      </c>
      <c r="T50" s="425">
        <f t="shared" ca="1" si="9"/>
        <v>0</v>
      </c>
      <c r="U50" s="425">
        <f t="shared" ca="1" si="9"/>
        <v>0</v>
      </c>
      <c r="V50" s="192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7">
        <f t="shared" si="10"/>
        <v>271</v>
      </c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</row>
    <row r="51" spans="1:53" ht="13.5" thickBot="1" x14ac:dyDescent="0.25">
      <c r="A51" s="183"/>
      <c r="C51" s="198"/>
      <c r="D51" s="223" t="str">
        <f>Step2A_Scenario1!E272</f>
        <v>Non-Personnel Expense 2</v>
      </c>
      <c r="E51" s="191"/>
      <c r="F51" s="191"/>
      <c r="G51" s="423">
        <f t="shared" ca="1" si="9"/>
        <v>0</v>
      </c>
      <c r="H51" s="424">
        <f t="shared" ca="1" si="9"/>
        <v>0</v>
      </c>
      <c r="I51" s="425">
        <f t="shared" ca="1" si="9"/>
        <v>0</v>
      </c>
      <c r="J51" s="425">
        <f t="shared" ca="1" si="9"/>
        <v>0</v>
      </c>
      <c r="K51" s="426">
        <f t="shared" ca="1" si="9"/>
        <v>0</v>
      </c>
      <c r="L51" s="423">
        <f t="shared" ca="1" si="9"/>
        <v>0</v>
      </c>
      <c r="M51" s="424">
        <f t="shared" ca="1" si="9"/>
        <v>0</v>
      </c>
      <c r="N51" s="425">
        <f t="shared" ca="1" si="9"/>
        <v>0</v>
      </c>
      <c r="O51" s="425">
        <f t="shared" ca="1" si="9"/>
        <v>0</v>
      </c>
      <c r="P51" s="426">
        <f t="shared" ca="1" si="9"/>
        <v>0</v>
      </c>
      <c r="Q51" s="423">
        <f t="shared" ca="1" si="9"/>
        <v>0</v>
      </c>
      <c r="R51" s="424">
        <f t="shared" ca="1" si="9"/>
        <v>0</v>
      </c>
      <c r="S51" s="425">
        <f t="shared" ca="1" si="9"/>
        <v>0</v>
      </c>
      <c r="T51" s="425">
        <f t="shared" ca="1" si="9"/>
        <v>0</v>
      </c>
      <c r="U51" s="425">
        <f t="shared" ca="1" si="9"/>
        <v>0</v>
      </c>
      <c r="V51" s="192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7">
        <f t="shared" si="10"/>
        <v>272</v>
      </c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</row>
    <row r="52" spans="1:53" ht="13.5" thickBot="1" x14ac:dyDescent="0.25">
      <c r="A52" s="183"/>
      <c r="C52" s="198"/>
      <c r="D52" s="223" t="str">
        <f>Step2A_Scenario1!E273</f>
        <v>Non-Personnel Expense 3</v>
      </c>
      <c r="E52" s="191"/>
      <c r="F52" s="191"/>
      <c r="G52" s="423">
        <f t="shared" ca="1" si="9"/>
        <v>0</v>
      </c>
      <c r="H52" s="424">
        <f t="shared" ca="1" si="9"/>
        <v>0</v>
      </c>
      <c r="I52" s="425">
        <f t="shared" ca="1" si="9"/>
        <v>0</v>
      </c>
      <c r="J52" s="425">
        <f t="shared" ca="1" si="9"/>
        <v>0</v>
      </c>
      <c r="K52" s="426">
        <f t="shared" ca="1" si="9"/>
        <v>0</v>
      </c>
      <c r="L52" s="423">
        <f t="shared" ca="1" si="9"/>
        <v>0</v>
      </c>
      <c r="M52" s="424">
        <f t="shared" ca="1" si="9"/>
        <v>0</v>
      </c>
      <c r="N52" s="425">
        <f t="shared" ca="1" si="9"/>
        <v>0</v>
      </c>
      <c r="O52" s="425">
        <f t="shared" ca="1" si="9"/>
        <v>0</v>
      </c>
      <c r="P52" s="426">
        <f t="shared" ca="1" si="9"/>
        <v>0</v>
      </c>
      <c r="Q52" s="423">
        <f t="shared" ca="1" si="9"/>
        <v>0</v>
      </c>
      <c r="R52" s="424">
        <f t="shared" ca="1" si="9"/>
        <v>0</v>
      </c>
      <c r="S52" s="425">
        <f t="shared" ca="1" si="9"/>
        <v>0</v>
      </c>
      <c r="T52" s="425">
        <f t="shared" ca="1" si="9"/>
        <v>0</v>
      </c>
      <c r="U52" s="425">
        <f t="shared" ca="1" si="9"/>
        <v>0</v>
      </c>
      <c r="V52" s="192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7">
        <f t="shared" si="10"/>
        <v>273</v>
      </c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</row>
    <row r="53" spans="1:53" ht="13.5" thickBot="1" x14ac:dyDescent="0.25">
      <c r="A53" s="183"/>
      <c r="C53" s="198"/>
      <c r="D53" s="223" t="str">
        <f>Step2A_Scenario1!E274</f>
        <v>Non-Personnel Expense 4</v>
      </c>
      <c r="E53" s="191"/>
      <c r="F53" s="191"/>
      <c r="G53" s="423">
        <f t="shared" ca="1" si="9"/>
        <v>0</v>
      </c>
      <c r="H53" s="424">
        <f t="shared" ca="1" si="9"/>
        <v>0</v>
      </c>
      <c r="I53" s="425">
        <f t="shared" ca="1" si="9"/>
        <v>0</v>
      </c>
      <c r="J53" s="425">
        <f t="shared" ca="1" si="9"/>
        <v>0</v>
      </c>
      <c r="K53" s="426">
        <f t="shared" ca="1" si="9"/>
        <v>0</v>
      </c>
      <c r="L53" s="423">
        <f t="shared" ca="1" si="9"/>
        <v>0</v>
      </c>
      <c r="M53" s="424">
        <f t="shared" ca="1" si="9"/>
        <v>0</v>
      </c>
      <c r="N53" s="425">
        <f t="shared" ca="1" si="9"/>
        <v>0</v>
      </c>
      <c r="O53" s="425">
        <f t="shared" ca="1" si="9"/>
        <v>0</v>
      </c>
      <c r="P53" s="426">
        <f t="shared" ca="1" si="9"/>
        <v>0</v>
      </c>
      <c r="Q53" s="423">
        <f t="shared" ca="1" si="9"/>
        <v>0</v>
      </c>
      <c r="R53" s="424">
        <f t="shared" ca="1" si="9"/>
        <v>0</v>
      </c>
      <c r="S53" s="425">
        <f t="shared" ca="1" si="9"/>
        <v>0</v>
      </c>
      <c r="T53" s="425">
        <f t="shared" ca="1" si="9"/>
        <v>0</v>
      </c>
      <c r="U53" s="425">
        <f t="shared" ca="1" si="9"/>
        <v>0</v>
      </c>
      <c r="V53" s="191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7">
        <f t="shared" si="10"/>
        <v>274</v>
      </c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</row>
    <row r="54" spans="1:53" ht="13.5" thickBot="1" x14ac:dyDescent="0.25">
      <c r="A54" s="183"/>
      <c r="C54" s="198"/>
      <c r="D54" s="223" t="str">
        <f>Step2A_Scenario1!E275</f>
        <v>Non-Personnel Expense 5</v>
      </c>
      <c r="E54" s="191"/>
      <c r="F54" s="191"/>
      <c r="G54" s="423">
        <f t="shared" ca="1" si="9"/>
        <v>0</v>
      </c>
      <c r="H54" s="424">
        <f t="shared" ca="1" si="9"/>
        <v>0</v>
      </c>
      <c r="I54" s="425">
        <f t="shared" ca="1" si="9"/>
        <v>0</v>
      </c>
      <c r="J54" s="425">
        <f t="shared" ca="1" si="9"/>
        <v>0</v>
      </c>
      <c r="K54" s="426">
        <f t="shared" ca="1" si="9"/>
        <v>0</v>
      </c>
      <c r="L54" s="423">
        <f t="shared" ca="1" si="9"/>
        <v>0</v>
      </c>
      <c r="M54" s="424">
        <f t="shared" ca="1" si="9"/>
        <v>0</v>
      </c>
      <c r="N54" s="425">
        <f t="shared" ca="1" si="9"/>
        <v>0</v>
      </c>
      <c r="O54" s="425">
        <f t="shared" ca="1" si="9"/>
        <v>0</v>
      </c>
      <c r="P54" s="426">
        <f t="shared" ca="1" si="9"/>
        <v>0</v>
      </c>
      <c r="Q54" s="423">
        <f t="shared" ca="1" si="9"/>
        <v>0</v>
      </c>
      <c r="R54" s="424">
        <f t="shared" ca="1" si="9"/>
        <v>0</v>
      </c>
      <c r="S54" s="425">
        <f t="shared" ca="1" si="9"/>
        <v>0</v>
      </c>
      <c r="T54" s="425">
        <f t="shared" ca="1" si="9"/>
        <v>0</v>
      </c>
      <c r="U54" s="425">
        <f t="shared" ca="1" si="9"/>
        <v>0</v>
      </c>
      <c r="V54" s="192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7">
        <f t="shared" si="10"/>
        <v>275</v>
      </c>
      <c r="AN54" s="183"/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</row>
    <row r="55" spans="1:53" ht="13.5" thickBot="1" x14ac:dyDescent="0.25">
      <c r="A55" s="183"/>
      <c r="C55" s="191"/>
      <c r="D55" s="223" t="str">
        <f>Step2A_Scenario1!E276</f>
        <v>Non-Personnel Expense 6</v>
      </c>
      <c r="E55" s="191"/>
      <c r="F55" s="191"/>
      <c r="G55" s="423">
        <f t="shared" ca="1" si="9"/>
        <v>0</v>
      </c>
      <c r="H55" s="424">
        <f t="shared" ca="1" si="9"/>
        <v>0</v>
      </c>
      <c r="I55" s="425">
        <f t="shared" ca="1" si="9"/>
        <v>0</v>
      </c>
      <c r="J55" s="425">
        <f t="shared" ca="1" si="9"/>
        <v>0</v>
      </c>
      <c r="K55" s="426">
        <f t="shared" ca="1" si="9"/>
        <v>0</v>
      </c>
      <c r="L55" s="423">
        <f t="shared" ca="1" si="9"/>
        <v>0</v>
      </c>
      <c r="M55" s="424">
        <f t="shared" ca="1" si="9"/>
        <v>0</v>
      </c>
      <c r="N55" s="425">
        <f t="shared" ca="1" si="9"/>
        <v>0</v>
      </c>
      <c r="O55" s="425">
        <f t="shared" ca="1" si="9"/>
        <v>0</v>
      </c>
      <c r="P55" s="426">
        <f t="shared" ca="1" si="9"/>
        <v>0</v>
      </c>
      <c r="Q55" s="423">
        <f t="shared" ca="1" si="9"/>
        <v>0</v>
      </c>
      <c r="R55" s="424">
        <f t="shared" ca="1" si="9"/>
        <v>0</v>
      </c>
      <c r="S55" s="425">
        <f t="shared" ca="1" si="9"/>
        <v>0</v>
      </c>
      <c r="T55" s="425">
        <f t="shared" ca="1" si="9"/>
        <v>0</v>
      </c>
      <c r="U55" s="425">
        <f t="shared" ca="1" si="9"/>
        <v>0</v>
      </c>
      <c r="V55" s="192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7">
        <f t="shared" si="10"/>
        <v>276</v>
      </c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</row>
    <row r="56" spans="1:53" ht="13.5" thickBot="1" x14ac:dyDescent="0.25">
      <c r="A56" s="183"/>
      <c r="C56" s="191"/>
      <c r="D56" s="223" t="str">
        <f>Step2A_Scenario1!E277</f>
        <v>Non-Personnel Expense 7</v>
      </c>
      <c r="E56" s="191"/>
      <c r="F56" s="191"/>
      <c r="G56" s="423">
        <f t="shared" ca="1" si="9"/>
        <v>0</v>
      </c>
      <c r="H56" s="424">
        <f t="shared" ca="1" si="9"/>
        <v>0</v>
      </c>
      <c r="I56" s="425">
        <f t="shared" ca="1" si="9"/>
        <v>0</v>
      </c>
      <c r="J56" s="425">
        <f t="shared" ca="1" si="9"/>
        <v>0</v>
      </c>
      <c r="K56" s="426">
        <f t="shared" ca="1" si="9"/>
        <v>0</v>
      </c>
      <c r="L56" s="423">
        <f t="shared" ca="1" si="9"/>
        <v>0</v>
      </c>
      <c r="M56" s="424">
        <f t="shared" ca="1" si="9"/>
        <v>0</v>
      </c>
      <c r="N56" s="425">
        <f t="shared" ca="1" si="9"/>
        <v>0</v>
      </c>
      <c r="O56" s="425">
        <f t="shared" ca="1" si="9"/>
        <v>0</v>
      </c>
      <c r="P56" s="426">
        <f t="shared" ca="1" si="9"/>
        <v>0</v>
      </c>
      <c r="Q56" s="423">
        <f t="shared" ca="1" si="9"/>
        <v>0</v>
      </c>
      <c r="R56" s="424">
        <f t="shared" ca="1" si="9"/>
        <v>0</v>
      </c>
      <c r="S56" s="425">
        <f t="shared" ca="1" si="9"/>
        <v>0</v>
      </c>
      <c r="T56" s="425">
        <f t="shared" ca="1" si="9"/>
        <v>0</v>
      </c>
      <c r="U56" s="425">
        <f t="shared" ca="1" si="9"/>
        <v>0</v>
      </c>
      <c r="V56" s="192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7">
        <f t="shared" si="10"/>
        <v>277</v>
      </c>
      <c r="AN56" s="183"/>
      <c r="AO56" s="183"/>
      <c r="AP56" s="183"/>
      <c r="AQ56" s="183"/>
      <c r="AR56" s="183"/>
      <c r="AS56" s="183"/>
      <c r="AT56" s="183"/>
      <c r="AU56" s="183"/>
      <c r="AV56" s="183"/>
      <c r="AW56" s="183"/>
      <c r="AX56" s="183"/>
      <c r="AY56" s="183"/>
      <c r="AZ56" s="183"/>
      <c r="BA56" s="183"/>
    </row>
    <row r="57" spans="1:53" x14ac:dyDescent="0.2">
      <c r="A57" s="183"/>
      <c r="C57" s="224" t="s">
        <v>95</v>
      </c>
      <c r="D57" s="191"/>
      <c r="E57" s="191"/>
      <c r="F57" s="191"/>
      <c r="G57" s="427">
        <f ca="1">SUM(G47:G56)</f>
        <v>0</v>
      </c>
      <c r="H57" s="428">
        <f t="shared" ref="H57:U57" ca="1" si="11">SUM(H47:H56)</f>
        <v>0</v>
      </c>
      <c r="I57" s="429">
        <f t="shared" ca="1" si="11"/>
        <v>0</v>
      </c>
      <c r="J57" s="429">
        <f t="shared" ca="1" si="11"/>
        <v>0</v>
      </c>
      <c r="K57" s="430">
        <f t="shared" ca="1" si="11"/>
        <v>0</v>
      </c>
      <c r="L57" s="427">
        <f t="shared" ca="1" si="11"/>
        <v>0</v>
      </c>
      <c r="M57" s="428">
        <f t="shared" ca="1" si="11"/>
        <v>0</v>
      </c>
      <c r="N57" s="429">
        <f t="shared" ca="1" si="11"/>
        <v>0</v>
      </c>
      <c r="O57" s="429">
        <f t="shared" ca="1" si="11"/>
        <v>0</v>
      </c>
      <c r="P57" s="430">
        <f t="shared" ca="1" si="11"/>
        <v>0</v>
      </c>
      <c r="Q57" s="427">
        <f t="shared" ca="1" si="11"/>
        <v>0</v>
      </c>
      <c r="R57" s="428">
        <f t="shared" ca="1" si="11"/>
        <v>0</v>
      </c>
      <c r="S57" s="429">
        <f t="shared" ca="1" si="11"/>
        <v>0</v>
      </c>
      <c r="T57" s="429">
        <f t="shared" ca="1" si="11"/>
        <v>0</v>
      </c>
      <c r="U57" s="429">
        <f t="shared" ca="1" si="11"/>
        <v>0</v>
      </c>
      <c r="V57" s="192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6"/>
      <c r="AN57" s="183"/>
      <c r="AO57" s="183"/>
      <c r="AP57" s="183"/>
      <c r="AQ57" s="183"/>
      <c r="AR57" s="183"/>
      <c r="AS57" s="183"/>
      <c r="AT57" s="183"/>
      <c r="AU57" s="183"/>
      <c r="AV57" s="183"/>
      <c r="AW57" s="183"/>
      <c r="AX57" s="183"/>
      <c r="AY57" s="183"/>
      <c r="AZ57" s="183"/>
      <c r="BA57" s="183"/>
    </row>
    <row r="58" spans="1:53" x14ac:dyDescent="0.2">
      <c r="A58" s="183"/>
      <c r="C58" s="191"/>
      <c r="D58" s="191"/>
      <c r="E58" s="191"/>
      <c r="F58" s="191"/>
      <c r="G58" s="199"/>
      <c r="H58" s="199"/>
      <c r="I58" s="199"/>
      <c r="J58" s="199"/>
      <c r="K58" s="200"/>
      <c r="L58" s="191"/>
      <c r="M58" s="191"/>
      <c r="N58" s="191"/>
      <c r="O58" s="191"/>
      <c r="P58" s="200"/>
      <c r="Q58" s="191"/>
      <c r="R58" s="199"/>
      <c r="S58" s="199"/>
      <c r="T58" s="199"/>
      <c r="U58" s="199"/>
      <c r="V58" s="192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7"/>
      <c r="AN58" s="183"/>
      <c r="AO58" s="183"/>
      <c r="AP58" s="183"/>
      <c r="AQ58" s="183"/>
      <c r="AR58" s="183"/>
      <c r="AS58" s="183"/>
      <c r="AT58" s="183"/>
      <c r="AU58" s="183"/>
      <c r="AV58" s="183"/>
      <c r="AW58" s="183"/>
      <c r="AX58" s="183"/>
      <c r="AY58" s="183"/>
      <c r="AZ58" s="183"/>
      <c r="BA58" s="183"/>
    </row>
    <row r="59" spans="1:53" x14ac:dyDescent="0.2">
      <c r="A59" s="183"/>
      <c r="C59" s="224" t="s">
        <v>26</v>
      </c>
      <c r="D59" s="191"/>
      <c r="E59" s="191"/>
      <c r="F59" s="191"/>
      <c r="G59" s="431">
        <f ca="1">G43-G57</f>
        <v>0</v>
      </c>
      <c r="H59" s="431">
        <f t="shared" ref="H59:U59" ca="1" si="12">H43-H57</f>
        <v>0</v>
      </c>
      <c r="I59" s="419">
        <f t="shared" ca="1" si="12"/>
        <v>0</v>
      </c>
      <c r="J59" s="419">
        <f t="shared" ca="1" si="12"/>
        <v>0</v>
      </c>
      <c r="K59" s="433">
        <f t="shared" ca="1" si="12"/>
        <v>0</v>
      </c>
      <c r="L59" s="431">
        <f t="shared" ca="1" si="12"/>
        <v>0</v>
      </c>
      <c r="M59" s="431">
        <f ca="1">M43-M57</f>
        <v>0</v>
      </c>
      <c r="N59" s="419">
        <f t="shared" ca="1" si="12"/>
        <v>0</v>
      </c>
      <c r="O59" s="419">
        <f t="shared" ca="1" si="12"/>
        <v>0</v>
      </c>
      <c r="P59" s="433">
        <f t="shared" ca="1" si="12"/>
        <v>0</v>
      </c>
      <c r="Q59" s="431">
        <f t="shared" ca="1" si="12"/>
        <v>0</v>
      </c>
      <c r="R59" s="431">
        <f t="shared" ca="1" si="12"/>
        <v>0</v>
      </c>
      <c r="S59" s="419">
        <f t="shared" ca="1" si="12"/>
        <v>0</v>
      </c>
      <c r="T59" s="419">
        <f t="shared" ca="1" si="12"/>
        <v>0</v>
      </c>
      <c r="U59" s="419">
        <f t="shared" ca="1" si="12"/>
        <v>0</v>
      </c>
      <c r="V59" s="192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7"/>
      <c r="AN59" s="183"/>
      <c r="AO59" s="183"/>
      <c r="AP59" s="183"/>
      <c r="AQ59" s="183"/>
      <c r="AR59" s="183"/>
      <c r="AS59" s="183"/>
      <c r="AT59" s="183"/>
      <c r="AU59" s="183"/>
      <c r="AV59" s="183"/>
      <c r="AW59" s="183"/>
      <c r="AX59" s="183"/>
      <c r="AY59" s="183"/>
      <c r="AZ59" s="183"/>
      <c r="BA59" s="183"/>
    </row>
    <row r="60" spans="1:53" x14ac:dyDescent="0.2">
      <c r="A60" s="183"/>
      <c r="C60" s="191"/>
      <c r="D60" s="191"/>
      <c r="E60" s="191"/>
      <c r="F60" s="191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192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7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</row>
    <row r="61" spans="1:53" x14ac:dyDescent="0.2">
      <c r="A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6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</row>
    <row r="62" spans="1:53" ht="7.5" customHeight="1" x14ac:dyDescent="0.2">
      <c r="A62" s="183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6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</row>
    <row r="63" spans="1:53" x14ac:dyDescent="0.2">
      <c r="A63" s="183"/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6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</row>
    <row r="64" spans="1:53" x14ac:dyDescent="0.2">
      <c r="A64" s="183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6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</row>
    <row r="65" spans="1:53" x14ac:dyDescent="0.2">
      <c r="A65" s="183"/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6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</row>
    <row r="66" spans="1:53" x14ac:dyDescent="0.2">
      <c r="A66" s="183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6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</row>
    <row r="67" spans="1:53" x14ac:dyDescent="0.2">
      <c r="A67" s="183"/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6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</row>
    <row r="68" spans="1:53" x14ac:dyDescent="0.2">
      <c r="A68" s="183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6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</row>
    <row r="69" spans="1:53" x14ac:dyDescent="0.2">
      <c r="A69" s="183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6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</row>
    <row r="70" spans="1:53" x14ac:dyDescent="0.2">
      <c r="A70" s="183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6"/>
      <c r="AN70" s="183"/>
      <c r="AO70" s="183"/>
      <c r="AP70" s="183"/>
      <c r="AQ70" s="183"/>
      <c r="AR70" s="183"/>
      <c r="AS70" s="183"/>
      <c r="AT70" s="183"/>
      <c r="AU70" s="183"/>
      <c r="AV70" s="183"/>
      <c r="AW70" s="183"/>
      <c r="AX70" s="183"/>
      <c r="AY70" s="183"/>
      <c r="AZ70" s="183"/>
      <c r="BA70" s="183"/>
    </row>
    <row r="71" spans="1:53" x14ac:dyDescent="0.2">
      <c r="A71" s="183"/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6"/>
      <c r="AN71" s="183"/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  <c r="AZ71" s="183"/>
      <c r="BA71" s="183"/>
    </row>
    <row r="72" spans="1:53" x14ac:dyDescent="0.2">
      <c r="A72" s="183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6"/>
      <c r="AN72" s="183"/>
      <c r="AO72" s="183"/>
      <c r="AP72" s="183"/>
      <c r="AQ72" s="183"/>
      <c r="AR72" s="183"/>
      <c r="AS72" s="183"/>
      <c r="AT72" s="183"/>
      <c r="AU72" s="183"/>
      <c r="AV72" s="183"/>
      <c r="AW72" s="183"/>
      <c r="AX72" s="183"/>
      <c r="AY72" s="183"/>
      <c r="AZ72" s="183"/>
      <c r="BA72" s="183"/>
    </row>
    <row r="73" spans="1:53" x14ac:dyDescent="0.2">
      <c r="A73" s="183"/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6"/>
      <c r="AN73" s="183"/>
      <c r="AO73" s="183"/>
      <c r="AP73" s="183"/>
      <c r="AQ73" s="183"/>
      <c r="AR73" s="183"/>
      <c r="AS73" s="183"/>
      <c r="AT73" s="183"/>
      <c r="AU73" s="183"/>
      <c r="AV73" s="183"/>
      <c r="AW73" s="183"/>
      <c r="AX73" s="183"/>
      <c r="AY73" s="183"/>
      <c r="AZ73" s="183"/>
      <c r="BA73" s="183"/>
    </row>
    <row r="74" spans="1:53" x14ac:dyDescent="0.2">
      <c r="A74" s="183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6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</row>
    <row r="75" spans="1:53" x14ac:dyDescent="0.2">
      <c r="A75" s="183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6"/>
      <c r="AN75" s="183"/>
      <c r="AO75" s="183"/>
      <c r="AP75" s="183"/>
      <c r="AQ75" s="183"/>
      <c r="AR75" s="183"/>
      <c r="AS75" s="183"/>
      <c r="AT75" s="183"/>
      <c r="AU75" s="183"/>
      <c r="AV75" s="183"/>
      <c r="AW75" s="183"/>
      <c r="AX75" s="183"/>
      <c r="AY75" s="183"/>
      <c r="AZ75" s="183"/>
      <c r="BA75" s="183"/>
    </row>
    <row r="76" spans="1:53" x14ac:dyDescent="0.2">
      <c r="A76" s="183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6"/>
      <c r="AN76" s="183"/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  <c r="AY76" s="183"/>
      <c r="AZ76" s="183"/>
      <c r="BA76" s="183"/>
    </row>
    <row r="77" spans="1:53" x14ac:dyDescent="0.2">
      <c r="A77" s="183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6"/>
      <c r="AN77" s="183"/>
      <c r="AO77" s="183"/>
      <c r="AP77" s="183"/>
      <c r="AQ77" s="183"/>
      <c r="AR77" s="183"/>
      <c r="AS77" s="183"/>
      <c r="AT77" s="183"/>
      <c r="AU77" s="183"/>
      <c r="AV77" s="183"/>
      <c r="AW77" s="183"/>
      <c r="AX77" s="183"/>
      <c r="AY77" s="183"/>
      <c r="AZ77" s="183"/>
      <c r="BA77" s="183"/>
    </row>
    <row r="78" spans="1:53" x14ac:dyDescent="0.2">
      <c r="A78" s="183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6"/>
      <c r="AN78" s="183"/>
      <c r="AO78" s="183"/>
      <c r="AP78" s="183"/>
      <c r="AQ78" s="183"/>
      <c r="AR78" s="183"/>
      <c r="AS78" s="183"/>
      <c r="AT78" s="183"/>
      <c r="AU78" s="183"/>
      <c r="AV78" s="183"/>
      <c r="AW78" s="183"/>
      <c r="AX78" s="183"/>
      <c r="AY78" s="183"/>
      <c r="AZ78" s="183"/>
      <c r="BA78" s="183"/>
    </row>
    <row r="79" spans="1:53" x14ac:dyDescent="0.2">
      <c r="A79" s="183"/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6"/>
      <c r="AN79" s="183"/>
      <c r="AO79" s="183"/>
      <c r="AP79" s="183"/>
      <c r="AQ79" s="183"/>
      <c r="AR79" s="183"/>
      <c r="AS79" s="183"/>
      <c r="AT79" s="183"/>
      <c r="AU79" s="183"/>
      <c r="AV79" s="183"/>
      <c r="AW79" s="183"/>
      <c r="AX79" s="183"/>
      <c r="AY79" s="183"/>
      <c r="AZ79" s="183"/>
      <c r="BA79" s="183"/>
    </row>
    <row r="80" spans="1:53" x14ac:dyDescent="0.2">
      <c r="A80" s="183"/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6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</row>
    <row r="81" spans="1:53" x14ac:dyDescent="0.2">
      <c r="A81" s="183"/>
      <c r="B81" s="183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6"/>
      <c r="AN81" s="183"/>
      <c r="AO81" s="183"/>
      <c r="AP81" s="183"/>
      <c r="AQ81" s="183"/>
      <c r="AR81" s="183"/>
      <c r="AS81" s="183"/>
      <c r="AT81" s="183"/>
      <c r="AU81" s="183"/>
      <c r="AV81" s="183"/>
      <c r="AW81" s="183"/>
      <c r="AX81" s="183"/>
      <c r="AY81" s="183"/>
      <c r="AZ81" s="183"/>
      <c r="BA81" s="183"/>
    </row>
    <row r="82" spans="1:53" x14ac:dyDescent="0.2">
      <c r="A82" s="183"/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6"/>
      <c r="AN82" s="183"/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</row>
    <row r="83" spans="1:53" x14ac:dyDescent="0.2">
      <c r="A83" s="183"/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6"/>
      <c r="AN83" s="183"/>
      <c r="AO83" s="183"/>
      <c r="AP83" s="183"/>
      <c r="AQ83" s="183"/>
      <c r="AR83" s="183"/>
      <c r="AS83" s="183"/>
      <c r="AT83" s="183"/>
      <c r="AU83" s="183"/>
      <c r="AV83" s="183"/>
      <c r="AW83" s="183"/>
      <c r="AX83" s="183"/>
      <c r="AY83" s="183"/>
      <c r="AZ83" s="183"/>
      <c r="BA83" s="183"/>
    </row>
    <row r="84" spans="1:53" x14ac:dyDescent="0.2">
      <c r="A84" s="183"/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6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</row>
    <row r="85" spans="1:53" x14ac:dyDescent="0.2">
      <c r="A85" s="183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6"/>
      <c r="AN85" s="183"/>
      <c r="AO85" s="183"/>
      <c r="AP85" s="183"/>
      <c r="AQ85" s="183"/>
      <c r="AR85" s="183"/>
      <c r="AS85" s="183"/>
      <c r="AT85" s="183"/>
      <c r="AU85" s="183"/>
      <c r="AV85" s="183"/>
      <c r="AW85" s="183"/>
      <c r="AX85" s="183"/>
      <c r="AY85" s="183"/>
      <c r="AZ85" s="183"/>
      <c r="BA85" s="183"/>
    </row>
    <row r="86" spans="1:53" x14ac:dyDescent="0.2">
      <c r="A86" s="183"/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6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</row>
    <row r="87" spans="1:53" x14ac:dyDescent="0.2">
      <c r="A87" s="183"/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6"/>
      <c r="AN87" s="183"/>
      <c r="AO87" s="183"/>
      <c r="AP87" s="183"/>
      <c r="AQ87" s="183"/>
      <c r="AR87" s="183"/>
      <c r="AS87" s="183"/>
      <c r="AT87" s="183"/>
      <c r="AU87" s="183"/>
      <c r="AV87" s="183"/>
      <c r="AW87" s="183"/>
      <c r="AX87" s="183"/>
      <c r="AY87" s="183"/>
      <c r="AZ87" s="183"/>
      <c r="BA87" s="183"/>
    </row>
    <row r="88" spans="1:53" x14ac:dyDescent="0.2">
      <c r="A88" s="183"/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6"/>
      <c r="AN88" s="183"/>
      <c r="AO88" s="183"/>
      <c r="AP88" s="183"/>
      <c r="AQ88" s="183"/>
      <c r="AR88" s="183"/>
      <c r="AS88" s="183"/>
      <c r="AT88" s="183"/>
      <c r="AU88" s="183"/>
      <c r="AV88" s="183"/>
      <c r="AW88" s="183"/>
      <c r="AX88" s="183"/>
      <c r="AY88" s="183"/>
      <c r="AZ88" s="183"/>
      <c r="BA88" s="183"/>
    </row>
    <row r="89" spans="1:53" x14ac:dyDescent="0.2">
      <c r="A89" s="183"/>
      <c r="B89" s="183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6"/>
      <c r="AN89" s="183"/>
      <c r="AO89" s="183"/>
      <c r="AP89" s="183"/>
      <c r="AQ89" s="183"/>
      <c r="AR89" s="183"/>
      <c r="AS89" s="183"/>
      <c r="AT89" s="183"/>
      <c r="AU89" s="183"/>
      <c r="AV89" s="183"/>
      <c r="AW89" s="183"/>
      <c r="AX89" s="183"/>
      <c r="AY89" s="183"/>
      <c r="AZ89" s="183"/>
      <c r="BA89" s="183"/>
    </row>
    <row r="90" spans="1:53" x14ac:dyDescent="0.2">
      <c r="A90" s="183"/>
      <c r="B90" s="183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6"/>
      <c r="AN90" s="183"/>
      <c r="AO90" s="183"/>
      <c r="AP90" s="183"/>
      <c r="AQ90" s="183"/>
      <c r="AR90" s="183"/>
      <c r="AS90" s="183"/>
      <c r="AT90" s="183"/>
      <c r="AU90" s="183"/>
      <c r="AV90" s="183"/>
      <c r="AW90" s="183"/>
      <c r="AX90" s="183"/>
      <c r="AY90" s="183"/>
      <c r="AZ90" s="183"/>
      <c r="BA90" s="183"/>
    </row>
    <row r="91" spans="1:53" x14ac:dyDescent="0.2">
      <c r="A91" s="183"/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6"/>
      <c r="AN91" s="183"/>
      <c r="AO91" s="183"/>
      <c r="AP91" s="183"/>
      <c r="AQ91" s="183"/>
      <c r="AR91" s="183"/>
      <c r="AS91" s="183"/>
      <c r="AT91" s="183"/>
      <c r="AU91" s="183"/>
      <c r="AV91" s="183"/>
      <c r="AW91" s="183"/>
      <c r="AX91" s="183"/>
      <c r="AY91" s="183"/>
      <c r="AZ91" s="183"/>
      <c r="BA91" s="183"/>
    </row>
    <row r="92" spans="1:53" x14ac:dyDescent="0.2">
      <c r="A92" s="183"/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6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</row>
    <row r="93" spans="1:53" x14ac:dyDescent="0.2">
      <c r="A93" s="183"/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6"/>
      <c r="AN93" s="183"/>
      <c r="AO93" s="183"/>
      <c r="AP93" s="183"/>
      <c r="AQ93" s="183"/>
      <c r="AR93" s="183"/>
      <c r="AS93" s="183"/>
      <c r="AT93" s="183"/>
      <c r="AU93" s="183"/>
      <c r="AV93" s="183"/>
      <c r="AW93" s="183"/>
      <c r="AX93" s="183"/>
      <c r="AY93" s="183"/>
      <c r="AZ93" s="183"/>
      <c r="BA93" s="183"/>
    </row>
    <row r="94" spans="1:53" x14ac:dyDescent="0.2">
      <c r="A94" s="183"/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6"/>
      <c r="AN94" s="183"/>
      <c r="AO94" s="183"/>
      <c r="AP94" s="183"/>
      <c r="AQ94" s="183"/>
      <c r="AR94" s="183"/>
      <c r="AS94" s="183"/>
      <c r="AT94" s="183"/>
      <c r="AU94" s="183"/>
      <c r="AV94" s="183"/>
      <c r="AW94" s="183"/>
      <c r="AX94" s="183"/>
      <c r="AY94" s="183"/>
      <c r="AZ94" s="183"/>
      <c r="BA94" s="183"/>
    </row>
    <row r="95" spans="1:53" x14ac:dyDescent="0.2">
      <c r="A95" s="183"/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6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  <c r="BA95" s="183"/>
    </row>
    <row r="96" spans="1:53" x14ac:dyDescent="0.2">
      <c r="A96" s="183"/>
      <c r="B96" s="183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6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</row>
    <row r="97" spans="1:53" x14ac:dyDescent="0.2">
      <c r="A97" s="183"/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6"/>
      <c r="AN97" s="183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</row>
    <row r="98" spans="1:53" x14ac:dyDescent="0.2">
      <c r="A98" s="183"/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6"/>
      <c r="AN98" s="183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</row>
    <row r="99" spans="1:53" x14ac:dyDescent="0.2">
      <c r="A99" s="183"/>
      <c r="B99" s="183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6"/>
      <c r="AN99" s="183"/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</row>
    <row r="100" spans="1:53" x14ac:dyDescent="0.2">
      <c r="A100" s="183"/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6"/>
      <c r="AN100" s="183"/>
      <c r="AO100" s="183"/>
      <c r="AP100" s="183"/>
      <c r="AQ100" s="183"/>
      <c r="AR100" s="183"/>
      <c r="AS100" s="183"/>
      <c r="AT100" s="183"/>
      <c r="AU100" s="183"/>
      <c r="AV100" s="183"/>
      <c r="AW100" s="183"/>
      <c r="AX100" s="183"/>
      <c r="AY100" s="183"/>
      <c r="AZ100" s="183"/>
      <c r="BA100" s="183"/>
    </row>
    <row r="101" spans="1:53" x14ac:dyDescent="0.2">
      <c r="A101" s="183"/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6"/>
      <c r="AN101" s="183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</row>
    <row r="102" spans="1:53" x14ac:dyDescent="0.2">
      <c r="A102" s="183"/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6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</row>
    <row r="103" spans="1:53" x14ac:dyDescent="0.2">
      <c r="A103" s="183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6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</row>
    <row r="104" spans="1:53" x14ac:dyDescent="0.2">
      <c r="A104" s="183"/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6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</row>
    <row r="105" spans="1:53" x14ac:dyDescent="0.2">
      <c r="A105" s="183"/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6"/>
      <c r="AN105" s="183"/>
      <c r="AO105" s="183"/>
      <c r="AP105" s="183"/>
      <c r="AQ105" s="183"/>
      <c r="AR105" s="183"/>
      <c r="AS105" s="183"/>
      <c r="AT105" s="183"/>
      <c r="AU105" s="183"/>
      <c r="AV105" s="183"/>
      <c r="AW105" s="183"/>
      <c r="AX105" s="183"/>
      <c r="AY105" s="183"/>
      <c r="AZ105" s="183"/>
      <c r="BA105" s="183"/>
    </row>
    <row r="106" spans="1:53" x14ac:dyDescent="0.2">
      <c r="A106" s="183"/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6"/>
      <c r="AN106" s="183"/>
      <c r="AO106" s="183"/>
      <c r="AP106" s="183"/>
      <c r="AQ106" s="183"/>
      <c r="AR106" s="183"/>
      <c r="AS106" s="183"/>
      <c r="AT106" s="183"/>
      <c r="AU106" s="183"/>
      <c r="AV106" s="183"/>
      <c r="AW106" s="183"/>
      <c r="AX106" s="183"/>
      <c r="AY106" s="183"/>
      <c r="AZ106" s="183"/>
      <c r="BA106" s="183"/>
    </row>
    <row r="107" spans="1:53" x14ac:dyDescent="0.2">
      <c r="A107" s="183"/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6"/>
      <c r="AN107" s="183"/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</row>
    <row r="108" spans="1:53" x14ac:dyDescent="0.2">
      <c r="A108" s="183"/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6"/>
      <c r="AN108" s="183"/>
      <c r="AO108" s="183"/>
      <c r="AP108" s="183"/>
      <c r="AQ108" s="183"/>
      <c r="AR108" s="183"/>
      <c r="AS108" s="183"/>
      <c r="AT108" s="183"/>
      <c r="AU108" s="183"/>
      <c r="AV108" s="183"/>
      <c r="AW108" s="183"/>
      <c r="AX108" s="183"/>
      <c r="AY108" s="183"/>
      <c r="AZ108" s="183"/>
      <c r="BA108" s="183"/>
    </row>
    <row r="109" spans="1:53" x14ac:dyDescent="0.2">
      <c r="A109" s="183"/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6"/>
      <c r="AN109" s="183"/>
      <c r="AO109" s="183"/>
      <c r="AP109" s="183"/>
      <c r="AQ109" s="183"/>
      <c r="AR109" s="183"/>
      <c r="AS109" s="183"/>
      <c r="AT109" s="183"/>
      <c r="AU109" s="183"/>
      <c r="AV109" s="183"/>
      <c r="AW109" s="183"/>
      <c r="AX109" s="183"/>
      <c r="AY109" s="183"/>
      <c r="AZ109" s="183"/>
      <c r="BA109" s="183"/>
    </row>
    <row r="110" spans="1:53" x14ac:dyDescent="0.2">
      <c r="A110" s="183"/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6"/>
      <c r="AN110" s="183"/>
      <c r="AO110" s="183"/>
      <c r="AP110" s="183"/>
      <c r="AQ110" s="183"/>
      <c r="AR110" s="183"/>
      <c r="AS110" s="183"/>
      <c r="AT110" s="183"/>
      <c r="AU110" s="183"/>
      <c r="AV110" s="183"/>
      <c r="AW110" s="183"/>
      <c r="AX110" s="183"/>
      <c r="AY110" s="183"/>
      <c r="AZ110" s="183"/>
      <c r="BA110" s="183"/>
    </row>
    <row r="111" spans="1:53" x14ac:dyDescent="0.2">
      <c r="A111" s="183"/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6"/>
      <c r="AN111" s="183"/>
      <c r="AO111" s="183"/>
      <c r="AP111" s="183"/>
      <c r="AQ111" s="183"/>
      <c r="AR111" s="183"/>
      <c r="AS111" s="183"/>
      <c r="AT111" s="183"/>
      <c r="AU111" s="183"/>
      <c r="AV111" s="183"/>
      <c r="AW111" s="183"/>
      <c r="AX111" s="183"/>
      <c r="AY111" s="183"/>
      <c r="AZ111" s="183"/>
      <c r="BA111" s="183"/>
    </row>
    <row r="112" spans="1:53" x14ac:dyDescent="0.2">
      <c r="A112" s="183"/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6"/>
      <c r="AN112" s="183"/>
      <c r="AO112" s="183"/>
      <c r="AP112" s="183"/>
      <c r="AQ112" s="183"/>
      <c r="AR112" s="183"/>
      <c r="AS112" s="183"/>
      <c r="AT112" s="183"/>
      <c r="AU112" s="183"/>
      <c r="AV112" s="183"/>
      <c r="AW112" s="183"/>
      <c r="AX112" s="183"/>
      <c r="AY112" s="183"/>
      <c r="AZ112" s="183"/>
      <c r="BA112" s="183"/>
    </row>
    <row r="113" spans="1:53" x14ac:dyDescent="0.2">
      <c r="A113" s="183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6"/>
      <c r="AN113" s="183"/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83"/>
      <c r="BA113" s="183"/>
    </row>
    <row r="114" spans="1:53" x14ac:dyDescent="0.2">
      <c r="A114" s="183"/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6"/>
      <c r="AN114" s="183"/>
      <c r="AO114" s="183"/>
      <c r="AP114" s="183"/>
      <c r="AQ114" s="183"/>
      <c r="AR114" s="183"/>
      <c r="AS114" s="183"/>
      <c r="AT114" s="183"/>
      <c r="AU114" s="183"/>
      <c r="AV114" s="183"/>
      <c r="AW114" s="183"/>
      <c r="AX114" s="183"/>
      <c r="AY114" s="183"/>
      <c r="AZ114" s="183"/>
      <c r="BA114" s="183"/>
    </row>
    <row r="115" spans="1:53" x14ac:dyDescent="0.2">
      <c r="A115" s="183"/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6"/>
      <c r="AN115" s="183"/>
      <c r="AO115" s="183"/>
      <c r="AP115" s="183"/>
      <c r="AQ115" s="183"/>
      <c r="AR115" s="183"/>
      <c r="AS115" s="183"/>
      <c r="AT115" s="183"/>
      <c r="AU115" s="183"/>
      <c r="AV115" s="183"/>
      <c r="AW115" s="183"/>
      <c r="AX115" s="183"/>
      <c r="AY115" s="183"/>
      <c r="AZ115" s="183"/>
      <c r="BA115" s="183"/>
    </row>
    <row r="116" spans="1:53" x14ac:dyDescent="0.2">
      <c r="A116" s="183"/>
      <c r="B116" s="183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6"/>
      <c r="AN116" s="183"/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</row>
    <row r="117" spans="1:53" x14ac:dyDescent="0.2">
      <c r="A117" s="183"/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6"/>
      <c r="AN117" s="183"/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</row>
    <row r="118" spans="1:53" x14ac:dyDescent="0.2">
      <c r="A118" s="183"/>
      <c r="B118" s="183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6"/>
      <c r="AN118" s="183"/>
      <c r="AO118" s="183"/>
      <c r="AP118" s="183"/>
      <c r="AQ118" s="183"/>
      <c r="AR118" s="183"/>
      <c r="AS118" s="183"/>
      <c r="AT118" s="183"/>
      <c r="AU118" s="183"/>
      <c r="AV118" s="183"/>
      <c r="AW118" s="183"/>
      <c r="AX118" s="183"/>
      <c r="AY118" s="183"/>
      <c r="AZ118" s="183"/>
      <c r="BA118" s="183"/>
    </row>
    <row r="119" spans="1:53" x14ac:dyDescent="0.2">
      <c r="A119" s="183"/>
      <c r="B119" s="183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6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</row>
    <row r="120" spans="1:53" x14ac:dyDescent="0.2">
      <c r="A120" s="183"/>
      <c r="B120" s="183"/>
      <c r="C120" s="183"/>
      <c r="D120" s="183"/>
      <c r="E120" s="183"/>
      <c r="F120" s="186"/>
      <c r="G120" s="186" t="s">
        <v>134</v>
      </c>
      <c r="H120" s="187" t="str">
        <f>G120</f>
        <v>Step2A_Scenario1</v>
      </c>
      <c r="I120" s="187" t="str">
        <f>H120</f>
        <v>Step2A_Scenario1</v>
      </c>
      <c r="J120" s="187" t="str">
        <f>I120</f>
        <v>Step2A_Scenario1</v>
      </c>
      <c r="K120" s="187" t="str">
        <f>J120</f>
        <v>Step2A_Scenario1</v>
      </c>
      <c r="L120" s="186" t="s">
        <v>135</v>
      </c>
      <c r="M120" s="183" t="str">
        <f>L120</f>
        <v>Step2B_Scenario2</v>
      </c>
      <c r="N120" s="183" t="str">
        <f>M120</f>
        <v>Step2B_Scenario2</v>
      </c>
      <c r="O120" s="183" t="str">
        <f>N120</f>
        <v>Step2B_Scenario2</v>
      </c>
      <c r="P120" s="183" t="str">
        <f>O120</f>
        <v>Step2B_Scenario2</v>
      </c>
      <c r="Q120" s="186" t="s">
        <v>136</v>
      </c>
      <c r="R120" s="183" t="str">
        <f>Q120</f>
        <v>Step2C_Scenario3</v>
      </c>
      <c r="S120" s="183" t="str">
        <f>R120</f>
        <v>Step2C_Scenario3</v>
      </c>
      <c r="T120" s="183" t="str">
        <f>S120</f>
        <v>Step2C_Scenario3</v>
      </c>
      <c r="U120" s="183" t="str">
        <f>T120</f>
        <v>Step2C_Scenario3</v>
      </c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6"/>
      <c r="AN120" s="183"/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</row>
    <row r="121" spans="1:53" x14ac:dyDescent="0.2">
      <c r="A121" s="183"/>
      <c r="B121" s="183"/>
      <c r="C121" s="183"/>
      <c r="D121" s="183"/>
      <c r="E121" s="183"/>
      <c r="F121" s="186"/>
      <c r="G121" s="186" t="s">
        <v>118</v>
      </c>
      <c r="H121" s="186" t="s">
        <v>119</v>
      </c>
      <c r="I121" s="186" t="s">
        <v>120</v>
      </c>
      <c r="J121" s="186" t="s">
        <v>174</v>
      </c>
      <c r="K121" s="186" t="s">
        <v>175</v>
      </c>
      <c r="L121" s="187" t="str">
        <f>G121</f>
        <v>N</v>
      </c>
      <c r="M121" s="187" t="str">
        <f t="shared" ref="M121:U121" si="13">H121</f>
        <v>O</v>
      </c>
      <c r="N121" s="187" t="str">
        <f t="shared" si="13"/>
        <v>P</v>
      </c>
      <c r="O121" s="187" t="str">
        <f t="shared" si="13"/>
        <v>Q</v>
      </c>
      <c r="P121" s="187" t="str">
        <f t="shared" si="13"/>
        <v>R</v>
      </c>
      <c r="Q121" s="187" t="str">
        <f t="shared" si="13"/>
        <v>N</v>
      </c>
      <c r="R121" s="187" t="str">
        <f t="shared" si="13"/>
        <v>O</v>
      </c>
      <c r="S121" s="187" t="str">
        <f t="shared" si="13"/>
        <v>P</v>
      </c>
      <c r="T121" s="187" t="str">
        <f t="shared" si="13"/>
        <v>Q</v>
      </c>
      <c r="U121" s="187" t="str">
        <f t="shared" si="13"/>
        <v>R</v>
      </c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6"/>
      <c r="AN121" s="183"/>
      <c r="AO121" s="183"/>
      <c r="AP121" s="183"/>
      <c r="AQ121" s="183"/>
      <c r="AR121" s="183"/>
      <c r="AS121" s="183"/>
      <c r="AT121" s="183"/>
      <c r="AU121" s="183"/>
      <c r="AV121" s="183"/>
      <c r="AW121" s="183"/>
      <c r="AX121" s="183"/>
      <c r="AY121" s="183"/>
      <c r="AZ121" s="183"/>
      <c r="BA121" s="183"/>
    </row>
    <row r="122" spans="1:53" x14ac:dyDescent="0.2">
      <c r="A122" s="183"/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6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</row>
    <row r="123" spans="1:53" x14ac:dyDescent="0.2">
      <c r="A123" s="183"/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6"/>
      <c r="AN123" s="183"/>
      <c r="AO123" s="183"/>
      <c r="AP123" s="183"/>
      <c r="AQ123" s="183"/>
      <c r="AR123" s="183"/>
      <c r="AS123" s="183"/>
      <c r="AT123" s="183"/>
      <c r="AU123" s="183"/>
      <c r="AV123" s="183"/>
      <c r="AW123" s="183"/>
      <c r="AX123" s="183"/>
      <c r="AY123" s="183"/>
      <c r="AZ123" s="183"/>
      <c r="BA123" s="183"/>
    </row>
    <row r="124" spans="1:53" x14ac:dyDescent="0.2">
      <c r="A124" s="183"/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6"/>
      <c r="AN124" s="183"/>
      <c r="AO124" s="183"/>
      <c r="AP124" s="183"/>
      <c r="AQ124" s="183"/>
      <c r="AR124" s="183"/>
      <c r="AS124" s="183"/>
      <c r="AT124" s="183"/>
      <c r="AU124" s="183"/>
      <c r="AV124" s="183"/>
      <c r="AW124" s="183"/>
      <c r="AX124" s="183"/>
      <c r="AY124" s="183"/>
      <c r="AZ124" s="183"/>
      <c r="BA124" s="183"/>
    </row>
    <row r="125" spans="1:53" x14ac:dyDescent="0.2">
      <c r="A125" s="183"/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83"/>
      <c r="AE125" s="183"/>
      <c r="AF125" s="183"/>
      <c r="AG125" s="183"/>
      <c r="AH125" s="183"/>
      <c r="AI125" s="183"/>
      <c r="AJ125" s="183"/>
      <c r="AK125" s="183"/>
      <c r="AL125" s="183"/>
      <c r="AM125" s="186"/>
      <c r="AN125" s="183"/>
      <c r="AO125" s="183"/>
      <c r="AP125" s="183"/>
      <c r="AQ125" s="183"/>
      <c r="AR125" s="183"/>
      <c r="AS125" s="183"/>
      <c r="AT125" s="183"/>
      <c r="AU125" s="183"/>
      <c r="AV125" s="183"/>
      <c r="AW125" s="183"/>
      <c r="AX125" s="183"/>
      <c r="AY125" s="183"/>
      <c r="AZ125" s="183"/>
      <c r="BA125" s="183"/>
    </row>
    <row r="126" spans="1:53" x14ac:dyDescent="0.2">
      <c r="A126" s="183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  <c r="AB126" s="183"/>
      <c r="AC126" s="183"/>
      <c r="AD126" s="183"/>
      <c r="AE126" s="183"/>
      <c r="AF126" s="183"/>
      <c r="AG126" s="183"/>
      <c r="AH126" s="183"/>
      <c r="AI126" s="183"/>
      <c r="AJ126" s="183"/>
      <c r="AK126" s="183"/>
      <c r="AL126" s="183"/>
      <c r="AM126" s="186"/>
      <c r="AN126" s="183"/>
      <c r="AO126" s="183"/>
      <c r="AP126" s="183"/>
      <c r="AQ126" s="183"/>
      <c r="AR126" s="183"/>
      <c r="AS126" s="183"/>
      <c r="AT126" s="183"/>
      <c r="AU126" s="183"/>
      <c r="AV126" s="183"/>
      <c r="AW126" s="183"/>
      <c r="AX126" s="183"/>
      <c r="AY126" s="183"/>
      <c r="AZ126" s="183"/>
      <c r="BA126" s="183"/>
    </row>
    <row r="127" spans="1:53" x14ac:dyDescent="0.2">
      <c r="A127" s="183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83"/>
      <c r="AI127" s="183"/>
      <c r="AJ127" s="183"/>
      <c r="AK127" s="183"/>
      <c r="AL127" s="183"/>
      <c r="AM127" s="186"/>
      <c r="AN127" s="183"/>
      <c r="AO127" s="183"/>
      <c r="AP127" s="183"/>
      <c r="AQ127" s="183"/>
      <c r="AR127" s="183"/>
      <c r="AS127" s="183"/>
      <c r="AT127" s="183"/>
      <c r="AU127" s="183"/>
      <c r="AV127" s="183"/>
      <c r="AW127" s="183"/>
      <c r="AX127" s="183"/>
      <c r="AY127" s="183"/>
      <c r="AZ127" s="183"/>
      <c r="BA127" s="183"/>
    </row>
    <row r="128" spans="1:53" x14ac:dyDescent="0.2">
      <c r="A128" s="183"/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  <c r="AB128" s="183"/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6"/>
      <c r="AN128" s="183"/>
      <c r="AO128" s="183"/>
      <c r="AP128" s="183"/>
      <c r="AQ128" s="183"/>
      <c r="AR128" s="183"/>
      <c r="AS128" s="183"/>
      <c r="AT128" s="183"/>
      <c r="AU128" s="183"/>
      <c r="AV128" s="183"/>
      <c r="AW128" s="183"/>
      <c r="AX128" s="183"/>
      <c r="AY128" s="183"/>
      <c r="AZ128" s="183"/>
      <c r="BA128" s="183"/>
    </row>
    <row r="129" spans="1:53" x14ac:dyDescent="0.2">
      <c r="A129" s="183"/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  <c r="AB129" s="183"/>
      <c r="AC129" s="183"/>
      <c r="AD129" s="183"/>
      <c r="AE129" s="183"/>
      <c r="AF129" s="183"/>
      <c r="AG129" s="183"/>
      <c r="AH129" s="183"/>
      <c r="AI129" s="183"/>
      <c r="AJ129" s="183"/>
      <c r="AK129" s="183"/>
      <c r="AL129" s="183"/>
      <c r="AM129" s="186"/>
      <c r="AN129" s="183"/>
      <c r="AO129" s="183"/>
      <c r="AP129" s="183"/>
      <c r="AQ129" s="183"/>
      <c r="AR129" s="183"/>
      <c r="AS129" s="183"/>
      <c r="AT129" s="183"/>
      <c r="AU129" s="183"/>
      <c r="AV129" s="183"/>
      <c r="AW129" s="183"/>
      <c r="AX129" s="183"/>
      <c r="AY129" s="183"/>
      <c r="AZ129" s="183"/>
      <c r="BA129" s="183"/>
    </row>
    <row r="130" spans="1:53" x14ac:dyDescent="0.2">
      <c r="A130" s="183"/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  <c r="AB130" s="183"/>
      <c r="AC130" s="183"/>
      <c r="AD130" s="183"/>
      <c r="AE130" s="183"/>
      <c r="AF130" s="183"/>
      <c r="AG130" s="183"/>
      <c r="AH130" s="183"/>
      <c r="AI130" s="183"/>
      <c r="AJ130" s="183"/>
      <c r="AK130" s="183"/>
      <c r="AL130" s="183"/>
      <c r="AM130" s="186"/>
      <c r="AN130" s="183"/>
      <c r="AO130" s="183"/>
      <c r="AP130" s="183"/>
      <c r="AQ130" s="183"/>
      <c r="AR130" s="183"/>
      <c r="AS130" s="183"/>
      <c r="AT130" s="183"/>
      <c r="AU130" s="183"/>
      <c r="AV130" s="183"/>
      <c r="AW130" s="183"/>
      <c r="AX130" s="183"/>
      <c r="AY130" s="183"/>
      <c r="AZ130" s="183"/>
      <c r="BA130" s="183"/>
    </row>
    <row r="131" spans="1:53" x14ac:dyDescent="0.2">
      <c r="A131" s="183"/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6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</row>
    <row r="132" spans="1:53" x14ac:dyDescent="0.2">
      <c r="A132" s="183"/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6"/>
      <c r="AN132" s="183"/>
      <c r="AO132" s="183"/>
      <c r="AP132" s="183"/>
      <c r="AQ132" s="183"/>
      <c r="AR132" s="183"/>
      <c r="AS132" s="183"/>
      <c r="AT132" s="183"/>
      <c r="AU132" s="183"/>
      <c r="AV132" s="183"/>
      <c r="AW132" s="183"/>
      <c r="AX132" s="183"/>
      <c r="AY132" s="183"/>
      <c r="AZ132" s="183"/>
      <c r="BA132" s="183"/>
    </row>
    <row r="133" spans="1:53" x14ac:dyDescent="0.2">
      <c r="A133" s="183"/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3"/>
      <c r="AT133" s="183"/>
      <c r="AU133" s="183"/>
      <c r="AV133" s="183"/>
      <c r="AW133" s="183"/>
      <c r="AX133" s="183"/>
      <c r="AY133" s="183"/>
      <c r="AZ133" s="183"/>
      <c r="BA133" s="183"/>
    </row>
    <row r="134" spans="1:53" x14ac:dyDescent="0.2">
      <c r="A134" s="183"/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</row>
    <row r="135" spans="1:53" x14ac:dyDescent="0.2">
      <c r="A135" s="183"/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3"/>
      <c r="AT135" s="183"/>
      <c r="AU135" s="183"/>
      <c r="AV135" s="183"/>
      <c r="AW135" s="183"/>
      <c r="AX135" s="183"/>
      <c r="AY135" s="183"/>
      <c r="AZ135" s="183"/>
      <c r="BA135" s="183"/>
    </row>
    <row r="136" spans="1:53" x14ac:dyDescent="0.2">
      <c r="A136" s="183"/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3"/>
      <c r="AU136" s="183"/>
      <c r="AV136" s="183"/>
      <c r="AW136" s="183"/>
      <c r="AX136" s="183"/>
      <c r="AY136" s="183"/>
      <c r="AZ136" s="183"/>
      <c r="BA136" s="183"/>
    </row>
    <row r="137" spans="1:53" x14ac:dyDescent="0.2">
      <c r="A137" s="183"/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</row>
    <row r="138" spans="1:53" x14ac:dyDescent="0.2">
      <c r="A138" s="183"/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183"/>
      <c r="AT138" s="183"/>
      <c r="AU138" s="183"/>
      <c r="AV138" s="183"/>
      <c r="AW138" s="183"/>
      <c r="AX138" s="183"/>
      <c r="AY138" s="183"/>
      <c r="AZ138" s="183"/>
      <c r="BA138" s="183"/>
    </row>
    <row r="139" spans="1:53" x14ac:dyDescent="0.2">
      <c r="A139" s="183"/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183"/>
      <c r="AT139" s="183"/>
      <c r="AU139" s="183"/>
      <c r="AV139" s="183"/>
      <c r="AW139" s="183"/>
      <c r="AX139" s="183"/>
      <c r="AY139" s="183"/>
      <c r="AZ139" s="183"/>
      <c r="BA139" s="183"/>
    </row>
    <row r="140" spans="1:53" x14ac:dyDescent="0.2">
      <c r="A140" s="183"/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</row>
    <row r="141" spans="1:53" x14ac:dyDescent="0.2">
      <c r="A141" s="183"/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  <c r="AN141" s="183"/>
      <c r="AO141" s="183"/>
      <c r="AP141" s="183"/>
      <c r="AQ141" s="183"/>
      <c r="AR141" s="183"/>
      <c r="AS141" s="183"/>
      <c r="AT141" s="183"/>
      <c r="AU141" s="183"/>
      <c r="AV141" s="183"/>
      <c r="AW141" s="183"/>
      <c r="AX141" s="183"/>
      <c r="AY141" s="183"/>
      <c r="AZ141" s="183"/>
      <c r="BA141" s="183"/>
    </row>
    <row r="142" spans="1:53" x14ac:dyDescent="0.2">
      <c r="A142" s="183"/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3"/>
      <c r="AO142" s="183"/>
      <c r="AP142" s="183"/>
      <c r="AQ142" s="183"/>
      <c r="AR142" s="183"/>
      <c r="AS142" s="183"/>
      <c r="AT142" s="183"/>
      <c r="AU142" s="183"/>
      <c r="AV142" s="183"/>
      <c r="AW142" s="183"/>
      <c r="AX142" s="183"/>
      <c r="AY142" s="183"/>
      <c r="AZ142" s="183"/>
      <c r="BA142" s="183"/>
    </row>
    <row r="143" spans="1:53" x14ac:dyDescent="0.2">
      <c r="A143" s="183"/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83"/>
      <c r="AO143" s="183"/>
      <c r="AP143" s="183"/>
      <c r="AQ143" s="183"/>
      <c r="AR143" s="183"/>
      <c r="AS143" s="183"/>
      <c r="AT143" s="183"/>
      <c r="AU143" s="183"/>
      <c r="AV143" s="183"/>
      <c r="AW143" s="183"/>
      <c r="AX143" s="183"/>
      <c r="AY143" s="183"/>
      <c r="AZ143" s="183"/>
      <c r="BA143" s="183"/>
    </row>
    <row r="144" spans="1:53" x14ac:dyDescent="0.2">
      <c r="A144" s="183"/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  <c r="AN144" s="183"/>
      <c r="AO144" s="183"/>
      <c r="AP144" s="183"/>
      <c r="AQ144" s="183"/>
      <c r="AR144" s="183"/>
      <c r="AS144" s="183"/>
      <c r="AT144" s="183"/>
      <c r="AU144" s="183"/>
      <c r="AV144" s="183"/>
      <c r="AW144" s="183"/>
      <c r="AX144" s="183"/>
      <c r="AY144" s="183"/>
      <c r="AZ144" s="183"/>
      <c r="BA144" s="183"/>
    </row>
    <row r="145" spans="1:53" x14ac:dyDescent="0.2">
      <c r="A145" s="183"/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183"/>
      <c r="AE145" s="183"/>
      <c r="AF145" s="183"/>
      <c r="AG145" s="183"/>
      <c r="AH145" s="183"/>
      <c r="AI145" s="183"/>
      <c r="AJ145" s="183"/>
      <c r="AK145" s="183"/>
      <c r="AL145" s="183"/>
      <c r="AM145" s="183"/>
      <c r="AN145" s="183"/>
      <c r="AO145" s="183"/>
      <c r="AP145" s="183"/>
      <c r="AQ145" s="183"/>
      <c r="AR145" s="183"/>
      <c r="AS145" s="183"/>
      <c r="AT145" s="183"/>
      <c r="AU145" s="183"/>
      <c r="AV145" s="183"/>
      <c r="AW145" s="183"/>
      <c r="AX145" s="183"/>
      <c r="AY145" s="183"/>
      <c r="AZ145" s="183"/>
      <c r="BA145" s="183"/>
    </row>
    <row r="146" spans="1:53" x14ac:dyDescent="0.2">
      <c r="A146" s="183"/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3"/>
      <c r="AU146" s="183"/>
      <c r="AV146" s="183"/>
      <c r="AW146" s="183"/>
      <c r="AX146" s="183"/>
      <c r="AY146" s="183"/>
      <c r="AZ146" s="183"/>
      <c r="BA146" s="183"/>
    </row>
    <row r="147" spans="1:53" x14ac:dyDescent="0.2">
      <c r="A147" s="183"/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  <c r="AN147" s="183"/>
      <c r="AO147" s="183"/>
      <c r="AP147" s="183"/>
      <c r="AQ147" s="183"/>
      <c r="AR147" s="183"/>
      <c r="AS147" s="183"/>
      <c r="AT147" s="183"/>
      <c r="AU147" s="183"/>
      <c r="AV147" s="183"/>
      <c r="AW147" s="183"/>
      <c r="AX147" s="183"/>
      <c r="AY147" s="183"/>
      <c r="AZ147" s="183"/>
      <c r="BA147" s="183"/>
    </row>
    <row r="148" spans="1:53" x14ac:dyDescent="0.2">
      <c r="A148" s="183"/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  <c r="AN148" s="183"/>
      <c r="AO148" s="183"/>
      <c r="AP148" s="183"/>
      <c r="AQ148" s="183"/>
      <c r="AR148" s="183"/>
      <c r="AS148" s="183"/>
      <c r="AT148" s="183"/>
      <c r="AU148" s="183"/>
      <c r="AV148" s="183"/>
      <c r="AW148" s="183"/>
      <c r="AX148" s="183"/>
      <c r="AY148" s="183"/>
      <c r="AZ148" s="183"/>
      <c r="BA148" s="183"/>
    </row>
    <row r="149" spans="1:53" x14ac:dyDescent="0.2">
      <c r="A149" s="183"/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183"/>
      <c r="AT149" s="183"/>
      <c r="AU149" s="183"/>
      <c r="AV149" s="183"/>
      <c r="AW149" s="183"/>
      <c r="AX149" s="183"/>
      <c r="AY149" s="183"/>
      <c r="AZ149" s="183"/>
      <c r="BA149" s="183"/>
    </row>
    <row r="150" spans="1:53" x14ac:dyDescent="0.2">
      <c r="A150" s="183"/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  <c r="AN150" s="183"/>
      <c r="AO150" s="183"/>
      <c r="AP150" s="183"/>
      <c r="AQ150" s="183"/>
      <c r="AR150" s="183"/>
      <c r="AS150" s="183"/>
      <c r="AT150" s="183"/>
      <c r="AU150" s="183"/>
      <c r="AV150" s="183"/>
      <c r="AW150" s="183"/>
      <c r="AX150" s="183"/>
      <c r="AY150" s="183"/>
      <c r="AZ150" s="183"/>
      <c r="BA150" s="183"/>
    </row>
    <row r="151" spans="1:53" x14ac:dyDescent="0.2">
      <c r="A151" s="183"/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183"/>
      <c r="AE151" s="183"/>
      <c r="AF151" s="183"/>
      <c r="AG151" s="183"/>
      <c r="AH151" s="183"/>
      <c r="AI151" s="183"/>
      <c r="AJ151" s="183"/>
      <c r="AK151" s="183"/>
      <c r="AL151" s="183"/>
      <c r="AM151" s="183"/>
      <c r="AN151" s="183"/>
      <c r="AO151" s="183"/>
      <c r="AP151" s="183"/>
      <c r="AQ151" s="183"/>
      <c r="AR151" s="183"/>
      <c r="AS151" s="183"/>
      <c r="AT151" s="183"/>
      <c r="AU151" s="183"/>
      <c r="AV151" s="183"/>
      <c r="AW151" s="183"/>
      <c r="AX151" s="183"/>
      <c r="AY151" s="183"/>
      <c r="AZ151" s="183"/>
      <c r="BA151" s="183"/>
    </row>
    <row r="152" spans="1:53" x14ac:dyDescent="0.2">
      <c r="A152" s="183"/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183"/>
      <c r="AT152" s="183"/>
      <c r="AU152" s="183"/>
      <c r="AV152" s="183"/>
      <c r="AW152" s="183"/>
      <c r="AX152" s="183"/>
      <c r="AY152" s="183"/>
      <c r="AZ152" s="183"/>
      <c r="BA152" s="183"/>
    </row>
    <row r="153" spans="1:53" x14ac:dyDescent="0.2">
      <c r="A153" s="183"/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  <c r="AN153" s="183"/>
      <c r="AO153" s="183"/>
      <c r="AP153" s="183"/>
      <c r="AQ153" s="183"/>
      <c r="AR153" s="183"/>
      <c r="AS153" s="183"/>
      <c r="AT153" s="183"/>
      <c r="AU153" s="183"/>
      <c r="AV153" s="183"/>
      <c r="AW153" s="183"/>
      <c r="AX153" s="183"/>
      <c r="AY153" s="183"/>
      <c r="AZ153" s="183"/>
      <c r="BA153" s="183"/>
    </row>
    <row r="154" spans="1:53" x14ac:dyDescent="0.2">
      <c r="A154" s="183"/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  <c r="AN154" s="183"/>
      <c r="AO154" s="183"/>
      <c r="AP154" s="183"/>
      <c r="AQ154" s="183"/>
      <c r="AR154" s="183"/>
      <c r="AS154" s="183"/>
      <c r="AT154" s="183"/>
      <c r="AU154" s="183"/>
      <c r="AV154" s="183"/>
      <c r="AW154" s="183"/>
      <c r="AX154" s="183"/>
      <c r="AY154" s="183"/>
      <c r="AZ154" s="183"/>
      <c r="BA154" s="183"/>
    </row>
    <row r="155" spans="1:53" x14ac:dyDescent="0.2">
      <c r="A155" s="183"/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  <c r="AN155" s="183"/>
      <c r="AO155" s="183"/>
      <c r="AP155" s="183"/>
      <c r="AQ155" s="183"/>
      <c r="AR155" s="183"/>
      <c r="AS155" s="183"/>
      <c r="AT155" s="183"/>
      <c r="AU155" s="183"/>
      <c r="AV155" s="183"/>
      <c r="AW155" s="183"/>
      <c r="AX155" s="183"/>
      <c r="AY155" s="183"/>
      <c r="AZ155" s="183"/>
      <c r="BA155" s="183"/>
    </row>
    <row r="156" spans="1:53" x14ac:dyDescent="0.2">
      <c r="A156" s="183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  <c r="AN156" s="183"/>
      <c r="AO156" s="183"/>
      <c r="AP156" s="183"/>
      <c r="AQ156" s="183"/>
      <c r="AR156" s="183"/>
      <c r="AS156" s="183"/>
      <c r="AT156" s="183"/>
      <c r="AU156" s="183"/>
      <c r="AV156" s="183"/>
      <c r="AW156" s="183"/>
      <c r="AX156" s="183"/>
      <c r="AY156" s="183"/>
      <c r="AZ156" s="183"/>
      <c r="BA156" s="183"/>
    </row>
    <row r="157" spans="1:53" x14ac:dyDescent="0.2">
      <c r="A157" s="183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3"/>
      <c r="AU157" s="183"/>
      <c r="AV157" s="183"/>
      <c r="AW157" s="183"/>
      <c r="AX157" s="183"/>
      <c r="AY157" s="183"/>
      <c r="AZ157" s="183"/>
      <c r="BA157" s="183"/>
    </row>
    <row r="158" spans="1:53" x14ac:dyDescent="0.2">
      <c r="A158" s="183"/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183"/>
      <c r="AT158" s="183"/>
      <c r="AU158" s="183"/>
      <c r="AV158" s="183"/>
      <c r="AW158" s="183"/>
      <c r="AX158" s="183"/>
      <c r="AY158" s="183"/>
      <c r="AZ158" s="183"/>
      <c r="BA158" s="183"/>
    </row>
    <row r="159" spans="1:53" x14ac:dyDescent="0.2">
      <c r="A159" s="183"/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183"/>
      <c r="AT159" s="183"/>
      <c r="AU159" s="183"/>
      <c r="AV159" s="183"/>
      <c r="AW159" s="183"/>
      <c r="AX159" s="183"/>
      <c r="AY159" s="183"/>
      <c r="AZ159" s="183"/>
      <c r="BA159" s="183"/>
    </row>
    <row r="160" spans="1:53" x14ac:dyDescent="0.2">
      <c r="A160" s="183"/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  <c r="AN160" s="183"/>
      <c r="AO160" s="183"/>
      <c r="AP160" s="183"/>
      <c r="AQ160" s="183"/>
      <c r="AR160" s="183"/>
      <c r="AS160" s="183"/>
      <c r="AT160" s="183"/>
      <c r="AU160" s="183"/>
      <c r="AV160" s="183"/>
      <c r="AW160" s="183"/>
      <c r="AX160" s="183"/>
      <c r="AY160" s="183"/>
      <c r="AZ160" s="183"/>
      <c r="BA160" s="183"/>
    </row>
    <row r="161" spans="1:53" x14ac:dyDescent="0.2">
      <c r="A161" s="183"/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183"/>
      <c r="AN161" s="183"/>
      <c r="AO161" s="183"/>
      <c r="AP161" s="183"/>
      <c r="AQ161" s="183"/>
      <c r="AR161" s="183"/>
      <c r="AS161" s="183"/>
      <c r="AT161" s="183"/>
      <c r="AU161" s="183"/>
      <c r="AV161" s="183"/>
      <c r="AW161" s="183"/>
      <c r="AX161" s="183"/>
      <c r="AY161" s="183"/>
      <c r="AZ161" s="183"/>
      <c r="BA161" s="183"/>
    </row>
    <row r="162" spans="1:53" x14ac:dyDescent="0.2">
      <c r="A162" s="183"/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  <c r="AN162" s="183"/>
      <c r="AO162" s="183"/>
      <c r="AP162" s="183"/>
      <c r="AQ162" s="183"/>
      <c r="AR162" s="183"/>
      <c r="AS162" s="183"/>
      <c r="AT162" s="183"/>
      <c r="AU162" s="183"/>
      <c r="AV162" s="183"/>
      <c r="AW162" s="183"/>
      <c r="AX162" s="183"/>
      <c r="AY162" s="183"/>
      <c r="AZ162" s="183"/>
      <c r="BA162" s="183"/>
    </row>
    <row r="163" spans="1:53" x14ac:dyDescent="0.2">
      <c r="A163" s="183"/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  <c r="AF163" s="183"/>
      <c r="AG163" s="183"/>
      <c r="AH163" s="183"/>
      <c r="AI163" s="183"/>
      <c r="AJ163" s="183"/>
      <c r="AK163" s="183"/>
      <c r="AL163" s="183"/>
      <c r="AM163" s="183"/>
      <c r="AN163" s="183"/>
      <c r="AO163" s="183"/>
      <c r="AP163" s="183"/>
      <c r="AQ163" s="183"/>
      <c r="AR163" s="183"/>
      <c r="AS163" s="183"/>
      <c r="AT163" s="183"/>
      <c r="AU163" s="183"/>
      <c r="AV163" s="183"/>
      <c r="AW163" s="183"/>
      <c r="AX163" s="183"/>
      <c r="AY163" s="183"/>
      <c r="AZ163" s="183"/>
      <c r="BA163" s="183"/>
    </row>
    <row r="164" spans="1:53" x14ac:dyDescent="0.2">
      <c r="A164" s="183"/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  <c r="AN164" s="183"/>
      <c r="AO164" s="183"/>
      <c r="AP164" s="183"/>
      <c r="AQ164" s="183"/>
      <c r="AR164" s="183"/>
      <c r="AS164" s="183"/>
      <c r="AT164" s="183"/>
      <c r="AU164" s="183"/>
      <c r="AV164" s="183"/>
      <c r="AW164" s="183"/>
      <c r="AX164" s="183"/>
      <c r="AY164" s="183"/>
      <c r="AZ164" s="183"/>
      <c r="BA164" s="183"/>
    </row>
    <row r="165" spans="1:53" x14ac:dyDescent="0.2">
      <c r="A165" s="183"/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  <c r="AB165" s="183"/>
      <c r="AC165" s="183"/>
      <c r="AD165" s="183"/>
      <c r="AE165" s="183"/>
      <c r="AF165" s="183"/>
      <c r="AG165" s="183"/>
      <c r="AH165" s="183"/>
      <c r="AI165" s="183"/>
      <c r="AJ165" s="183"/>
      <c r="AK165" s="183"/>
      <c r="AL165" s="183"/>
      <c r="AM165" s="183"/>
      <c r="AN165" s="183"/>
      <c r="AO165" s="183"/>
      <c r="AP165" s="183"/>
      <c r="AQ165" s="183"/>
      <c r="AR165" s="183"/>
      <c r="AS165" s="183"/>
      <c r="AT165" s="183"/>
      <c r="AU165" s="183"/>
      <c r="AV165" s="183"/>
      <c r="AW165" s="183"/>
      <c r="AX165" s="183"/>
      <c r="AY165" s="183"/>
      <c r="AZ165" s="183"/>
      <c r="BA165" s="183"/>
    </row>
    <row r="166" spans="1:53" x14ac:dyDescent="0.2">
      <c r="A166" s="183"/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  <c r="AB166" s="183"/>
      <c r="AC166" s="183"/>
      <c r="AD166" s="183"/>
      <c r="AE166" s="183"/>
      <c r="AF166" s="183"/>
      <c r="AG166" s="183"/>
      <c r="AH166" s="183"/>
      <c r="AI166" s="183"/>
      <c r="AJ166" s="183"/>
      <c r="AK166" s="183"/>
      <c r="AL166" s="183"/>
      <c r="AM166" s="183"/>
      <c r="AN166" s="183"/>
      <c r="AO166" s="183"/>
      <c r="AP166" s="183"/>
      <c r="AQ166" s="183"/>
      <c r="AR166" s="183"/>
      <c r="AS166" s="183"/>
      <c r="AT166" s="183"/>
      <c r="AU166" s="183"/>
      <c r="AV166" s="183"/>
      <c r="AW166" s="183"/>
      <c r="AX166" s="183"/>
      <c r="AY166" s="183"/>
      <c r="AZ166" s="183"/>
      <c r="BA166" s="183"/>
    </row>
    <row r="167" spans="1:53" x14ac:dyDescent="0.2">
      <c r="A167" s="183"/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  <c r="AB167" s="183"/>
      <c r="AC167" s="183"/>
      <c r="AD167" s="183"/>
      <c r="AE167" s="183"/>
      <c r="AF167" s="183"/>
      <c r="AG167" s="183"/>
      <c r="AH167" s="183"/>
      <c r="AI167" s="183"/>
      <c r="AJ167" s="183"/>
      <c r="AK167" s="183"/>
      <c r="AL167" s="183"/>
      <c r="AM167" s="183"/>
      <c r="AN167" s="183"/>
      <c r="AO167" s="183"/>
      <c r="AP167" s="183"/>
      <c r="AQ167" s="183"/>
      <c r="AR167" s="183"/>
      <c r="AS167" s="183"/>
      <c r="AT167" s="183"/>
      <c r="AU167" s="183"/>
      <c r="AV167" s="183"/>
      <c r="AW167" s="183"/>
      <c r="AX167" s="183"/>
      <c r="AY167" s="183"/>
      <c r="AZ167" s="183"/>
      <c r="BA167" s="183"/>
    </row>
    <row r="168" spans="1:53" x14ac:dyDescent="0.2">
      <c r="A168" s="183"/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3"/>
      <c r="AM168" s="183"/>
      <c r="AN168" s="183"/>
      <c r="AO168" s="183"/>
      <c r="AP168" s="183"/>
      <c r="AQ168" s="183"/>
      <c r="AR168" s="183"/>
      <c r="AS168" s="183"/>
      <c r="AT168" s="183"/>
      <c r="AU168" s="183"/>
      <c r="AV168" s="183"/>
      <c r="AW168" s="183"/>
      <c r="AX168" s="183"/>
      <c r="AY168" s="183"/>
      <c r="AZ168" s="183"/>
      <c r="BA168" s="183"/>
    </row>
    <row r="169" spans="1:53" x14ac:dyDescent="0.2">
      <c r="A169" s="183"/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  <c r="AN169" s="183"/>
      <c r="AO169" s="183"/>
      <c r="AP169" s="183"/>
      <c r="AQ169" s="183"/>
      <c r="AR169" s="183"/>
      <c r="AS169" s="183"/>
      <c r="AT169" s="183"/>
      <c r="AU169" s="183"/>
      <c r="AV169" s="183"/>
      <c r="AW169" s="183"/>
      <c r="AX169" s="183"/>
      <c r="AY169" s="183"/>
      <c r="AZ169" s="183"/>
      <c r="BA169" s="183"/>
    </row>
    <row r="170" spans="1:53" x14ac:dyDescent="0.2">
      <c r="A170" s="183"/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183"/>
      <c r="AT170" s="183"/>
      <c r="AU170" s="183"/>
      <c r="AV170" s="183"/>
      <c r="AW170" s="183"/>
      <c r="AX170" s="183"/>
      <c r="AY170" s="183"/>
      <c r="AZ170" s="183"/>
      <c r="BA170" s="183"/>
    </row>
    <row r="171" spans="1:53" x14ac:dyDescent="0.2">
      <c r="A171" s="183"/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3"/>
      <c r="AT171" s="183"/>
      <c r="AU171" s="183"/>
      <c r="AV171" s="183"/>
      <c r="AW171" s="183"/>
      <c r="AX171" s="183"/>
      <c r="AY171" s="183"/>
      <c r="AZ171" s="183"/>
      <c r="BA171" s="183"/>
    </row>
    <row r="172" spans="1:53" x14ac:dyDescent="0.2">
      <c r="A172" s="183"/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183"/>
      <c r="AT172" s="183"/>
      <c r="AU172" s="183"/>
      <c r="AV172" s="183"/>
      <c r="AW172" s="183"/>
      <c r="AX172" s="183"/>
      <c r="AY172" s="183"/>
      <c r="AZ172" s="183"/>
      <c r="BA172" s="183"/>
    </row>
    <row r="173" spans="1:53" x14ac:dyDescent="0.2">
      <c r="A173" s="183"/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</row>
    <row r="174" spans="1:53" x14ac:dyDescent="0.2">
      <c r="A174" s="183"/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3"/>
      <c r="AT174" s="183"/>
      <c r="AU174" s="183"/>
      <c r="AV174" s="183"/>
      <c r="AW174" s="183"/>
      <c r="AX174" s="183"/>
      <c r="AY174" s="183"/>
      <c r="AZ174" s="183"/>
      <c r="BA174" s="183"/>
    </row>
    <row r="175" spans="1:53" x14ac:dyDescent="0.2">
      <c r="A175" s="183"/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</row>
    <row r="176" spans="1:53" x14ac:dyDescent="0.2">
      <c r="A176" s="183"/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3"/>
      <c r="AT176" s="183"/>
      <c r="AU176" s="183"/>
      <c r="AV176" s="183"/>
      <c r="AW176" s="183"/>
      <c r="AX176" s="183"/>
      <c r="AY176" s="183"/>
      <c r="AZ176" s="183"/>
      <c r="BA176" s="183"/>
    </row>
    <row r="177" spans="1:53" x14ac:dyDescent="0.2">
      <c r="A177" s="183"/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183"/>
      <c r="AT177" s="183"/>
      <c r="AU177" s="183"/>
      <c r="AV177" s="183"/>
      <c r="AW177" s="183"/>
      <c r="AX177" s="183"/>
      <c r="AY177" s="183"/>
      <c r="AZ177" s="183"/>
      <c r="BA177" s="183"/>
    </row>
    <row r="178" spans="1:53" x14ac:dyDescent="0.2">
      <c r="A178" s="183"/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  <c r="AN178" s="183"/>
      <c r="AO178" s="183"/>
      <c r="AP178" s="183"/>
      <c r="AQ178" s="183"/>
      <c r="AR178" s="183"/>
      <c r="AS178" s="183"/>
      <c r="AT178" s="183"/>
      <c r="AU178" s="183"/>
      <c r="AV178" s="183"/>
      <c r="AW178" s="183"/>
      <c r="AX178" s="183"/>
      <c r="AY178" s="183"/>
      <c r="AZ178" s="183"/>
      <c r="BA178" s="183"/>
    </row>
    <row r="179" spans="1:53" x14ac:dyDescent="0.2">
      <c r="A179" s="183"/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  <c r="AB179" s="183"/>
      <c r="AC179" s="183"/>
      <c r="AD179" s="183"/>
      <c r="AE179" s="183"/>
      <c r="AF179" s="183"/>
      <c r="AG179" s="183"/>
      <c r="AH179" s="183"/>
      <c r="AI179" s="183"/>
      <c r="AJ179" s="183"/>
      <c r="AK179" s="183"/>
      <c r="AL179" s="183"/>
      <c r="AM179" s="183"/>
      <c r="AN179" s="183"/>
      <c r="AO179" s="183"/>
      <c r="AP179" s="183"/>
      <c r="AQ179" s="183"/>
      <c r="AR179" s="183"/>
      <c r="AS179" s="183"/>
      <c r="AT179" s="183"/>
      <c r="AU179" s="183"/>
      <c r="AV179" s="183"/>
      <c r="AW179" s="183"/>
      <c r="AX179" s="183"/>
      <c r="AY179" s="183"/>
      <c r="AZ179" s="183"/>
      <c r="BA179" s="183"/>
    </row>
    <row r="180" spans="1:53" x14ac:dyDescent="0.2">
      <c r="A180" s="183"/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183"/>
      <c r="AI180" s="183"/>
      <c r="AJ180" s="183"/>
      <c r="AK180" s="183"/>
      <c r="AL180" s="183"/>
      <c r="AM180" s="183"/>
      <c r="AN180" s="183"/>
      <c r="AO180" s="183"/>
      <c r="AP180" s="183"/>
      <c r="AQ180" s="183"/>
      <c r="AR180" s="183"/>
      <c r="AS180" s="183"/>
      <c r="AT180" s="183"/>
      <c r="AU180" s="183"/>
      <c r="AV180" s="183"/>
      <c r="AW180" s="183"/>
      <c r="AX180" s="183"/>
      <c r="AY180" s="183"/>
      <c r="AZ180" s="183"/>
      <c r="BA180" s="183"/>
    </row>
    <row r="181" spans="1:53" x14ac:dyDescent="0.2">
      <c r="A181" s="183"/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  <c r="AB181" s="183"/>
      <c r="AC181" s="183"/>
      <c r="AD181" s="183"/>
      <c r="AE181" s="183"/>
      <c r="AF181" s="183"/>
      <c r="AG181" s="183"/>
      <c r="AH181" s="183"/>
      <c r="AI181" s="183"/>
      <c r="AJ181" s="183"/>
      <c r="AK181" s="183"/>
      <c r="AL181" s="183"/>
      <c r="AM181" s="183"/>
      <c r="AN181" s="183"/>
      <c r="AO181" s="183"/>
      <c r="AP181" s="183"/>
      <c r="AQ181" s="183"/>
      <c r="AR181" s="183"/>
      <c r="AS181" s="183"/>
      <c r="AT181" s="183"/>
      <c r="AU181" s="183"/>
      <c r="AV181" s="183"/>
      <c r="AW181" s="183"/>
      <c r="AX181" s="183"/>
      <c r="AY181" s="183"/>
      <c r="AZ181" s="183"/>
      <c r="BA181" s="183"/>
    </row>
    <row r="182" spans="1:53" x14ac:dyDescent="0.2">
      <c r="A182" s="183"/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183"/>
      <c r="AE182" s="183"/>
      <c r="AF182" s="183"/>
      <c r="AG182" s="183"/>
      <c r="AH182" s="183"/>
      <c r="AI182" s="183"/>
      <c r="AJ182" s="183"/>
      <c r="AK182" s="183"/>
      <c r="AL182" s="183"/>
      <c r="AM182" s="183"/>
      <c r="AN182" s="183"/>
      <c r="AO182" s="183"/>
      <c r="AP182" s="183"/>
      <c r="AQ182" s="183"/>
      <c r="AR182" s="183"/>
      <c r="AS182" s="183"/>
      <c r="AT182" s="183"/>
      <c r="AU182" s="183"/>
      <c r="AV182" s="183"/>
      <c r="AW182" s="183"/>
      <c r="AX182" s="183"/>
      <c r="AY182" s="183"/>
      <c r="AZ182" s="183"/>
      <c r="BA182" s="183"/>
    </row>
    <row r="183" spans="1:53" x14ac:dyDescent="0.2">
      <c r="A183" s="183"/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  <c r="AB183" s="183"/>
      <c r="AC183" s="183"/>
      <c r="AD183" s="183"/>
      <c r="AE183" s="183"/>
      <c r="AF183" s="183"/>
      <c r="AG183" s="183"/>
      <c r="AH183" s="183"/>
      <c r="AI183" s="183"/>
      <c r="AJ183" s="183"/>
      <c r="AK183" s="183"/>
      <c r="AL183" s="183"/>
      <c r="AM183" s="183"/>
      <c r="AN183" s="183"/>
      <c r="AO183" s="183"/>
      <c r="AP183" s="183"/>
      <c r="AQ183" s="183"/>
      <c r="AR183" s="183"/>
      <c r="AS183" s="183"/>
      <c r="AT183" s="183"/>
      <c r="AU183" s="183"/>
      <c r="AV183" s="183"/>
      <c r="AW183" s="183"/>
      <c r="AX183" s="183"/>
      <c r="AY183" s="183"/>
      <c r="AZ183" s="183"/>
      <c r="BA183" s="183"/>
    </row>
    <row r="184" spans="1:53" x14ac:dyDescent="0.2">
      <c r="A184" s="183"/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  <c r="AB184" s="183"/>
      <c r="AC184" s="183"/>
      <c r="AD184" s="183"/>
      <c r="AE184" s="183"/>
      <c r="AF184" s="183"/>
      <c r="AG184" s="183"/>
      <c r="AH184" s="183"/>
      <c r="AI184" s="183"/>
      <c r="AJ184" s="183"/>
      <c r="AK184" s="183"/>
      <c r="AL184" s="183"/>
      <c r="AM184" s="183"/>
      <c r="AN184" s="183"/>
      <c r="AO184" s="183"/>
      <c r="AP184" s="183"/>
      <c r="AQ184" s="183"/>
      <c r="AR184" s="183"/>
      <c r="AS184" s="183"/>
      <c r="AT184" s="183"/>
      <c r="AU184" s="183"/>
      <c r="AV184" s="183"/>
      <c r="AW184" s="183"/>
      <c r="AX184" s="183"/>
      <c r="AY184" s="183"/>
      <c r="AZ184" s="183"/>
      <c r="BA184" s="183"/>
    </row>
    <row r="185" spans="1:53" x14ac:dyDescent="0.2">
      <c r="A185" s="183"/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  <c r="AB185" s="183"/>
      <c r="AC185" s="183"/>
      <c r="AD185" s="183"/>
      <c r="AE185" s="183"/>
      <c r="AF185" s="183"/>
      <c r="AG185" s="183"/>
      <c r="AH185" s="183"/>
      <c r="AI185" s="183"/>
      <c r="AJ185" s="183"/>
      <c r="AK185" s="183"/>
      <c r="AL185" s="183"/>
      <c r="AM185" s="183"/>
      <c r="AN185" s="183"/>
      <c r="AO185" s="183"/>
      <c r="AP185" s="183"/>
      <c r="AQ185" s="183"/>
      <c r="AR185" s="183"/>
      <c r="AS185" s="183"/>
      <c r="AT185" s="183"/>
      <c r="AU185" s="183"/>
      <c r="AV185" s="183"/>
      <c r="AW185" s="183"/>
      <c r="AX185" s="183"/>
      <c r="AY185" s="183"/>
      <c r="AZ185" s="183"/>
      <c r="BA185" s="183"/>
    </row>
    <row r="186" spans="1:53" x14ac:dyDescent="0.2">
      <c r="A186" s="183"/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  <c r="AB186" s="183"/>
      <c r="AC186" s="183"/>
      <c r="AD186" s="183"/>
      <c r="AE186" s="183"/>
      <c r="AF186" s="183"/>
      <c r="AG186" s="183"/>
      <c r="AH186" s="183"/>
      <c r="AI186" s="183"/>
      <c r="AJ186" s="183"/>
      <c r="AK186" s="183"/>
      <c r="AL186" s="183"/>
      <c r="AM186" s="183"/>
      <c r="AN186" s="183"/>
      <c r="AO186" s="183"/>
      <c r="AP186" s="183"/>
      <c r="AQ186" s="183"/>
      <c r="AR186" s="183"/>
      <c r="AS186" s="183"/>
      <c r="AT186" s="183"/>
      <c r="AU186" s="183"/>
      <c r="AV186" s="183"/>
      <c r="AW186" s="183"/>
      <c r="AX186" s="183"/>
      <c r="AY186" s="183"/>
      <c r="AZ186" s="183"/>
      <c r="BA186" s="183"/>
    </row>
    <row r="187" spans="1:53" x14ac:dyDescent="0.2">
      <c r="A187" s="183"/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  <c r="AB187" s="183"/>
      <c r="AC187" s="183"/>
      <c r="AD187" s="183"/>
      <c r="AE187" s="183"/>
      <c r="AF187" s="183"/>
      <c r="AG187" s="183"/>
      <c r="AH187" s="183"/>
      <c r="AI187" s="183"/>
      <c r="AJ187" s="183"/>
      <c r="AK187" s="183"/>
      <c r="AL187" s="183"/>
      <c r="AM187" s="183"/>
      <c r="AN187" s="183"/>
      <c r="AO187" s="183"/>
      <c r="AP187" s="183"/>
      <c r="AQ187" s="183"/>
      <c r="AR187" s="183"/>
      <c r="AS187" s="183"/>
      <c r="AT187" s="183"/>
      <c r="AU187" s="183"/>
      <c r="AV187" s="183"/>
      <c r="AW187" s="183"/>
      <c r="AX187" s="183"/>
      <c r="AY187" s="183"/>
      <c r="AZ187" s="183"/>
      <c r="BA187" s="183"/>
    </row>
    <row r="188" spans="1:53" x14ac:dyDescent="0.2">
      <c r="A188" s="183"/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183"/>
      <c r="AT188" s="183"/>
      <c r="AU188" s="183"/>
      <c r="AV188" s="183"/>
      <c r="AW188" s="183"/>
      <c r="AX188" s="183"/>
      <c r="AY188" s="183"/>
      <c r="AZ188" s="183"/>
      <c r="BA188" s="183"/>
    </row>
    <row r="189" spans="1:53" x14ac:dyDescent="0.2">
      <c r="A189" s="183"/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  <c r="AN189" s="183"/>
      <c r="AO189" s="183"/>
      <c r="AP189" s="183"/>
      <c r="AQ189" s="183"/>
      <c r="AR189" s="183"/>
      <c r="AS189" s="183"/>
      <c r="AT189" s="183"/>
      <c r="AU189" s="183"/>
      <c r="AV189" s="183"/>
      <c r="AW189" s="183"/>
      <c r="AX189" s="183"/>
      <c r="AY189" s="183"/>
      <c r="AZ189" s="183"/>
      <c r="BA189" s="183"/>
    </row>
    <row r="190" spans="1:53" x14ac:dyDescent="0.2">
      <c r="A190" s="183"/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3"/>
      <c r="AO190" s="183"/>
      <c r="AP190" s="183"/>
      <c r="AQ190" s="183"/>
      <c r="AR190" s="183"/>
      <c r="AS190" s="183"/>
      <c r="AT190" s="183"/>
      <c r="AU190" s="183"/>
      <c r="AV190" s="183"/>
      <c r="AW190" s="183"/>
      <c r="AX190" s="183"/>
      <c r="AY190" s="183"/>
      <c r="AZ190" s="183"/>
      <c r="BA190" s="183"/>
    </row>
    <row r="191" spans="1:53" x14ac:dyDescent="0.2">
      <c r="A191" s="183"/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183"/>
      <c r="AT191" s="183"/>
      <c r="AU191" s="183"/>
      <c r="AV191" s="183"/>
      <c r="AW191" s="183"/>
      <c r="AX191" s="183"/>
      <c r="AY191" s="183"/>
      <c r="AZ191" s="183"/>
      <c r="BA191" s="183"/>
    </row>
    <row r="192" spans="1:53" x14ac:dyDescent="0.2">
      <c r="A192" s="183"/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183"/>
      <c r="AT192" s="183"/>
      <c r="AU192" s="183"/>
      <c r="AV192" s="183"/>
      <c r="AW192" s="183"/>
      <c r="AX192" s="183"/>
      <c r="AY192" s="183"/>
      <c r="AZ192" s="183"/>
      <c r="BA192" s="183"/>
    </row>
    <row r="193" spans="1:53" x14ac:dyDescent="0.2">
      <c r="A193" s="183"/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183"/>
      <c r="AT193" s="183"/>
      <c r="AU193" s="183"/>
      <c r="AV193" s="183"/>
      <c r="AW193" s="183"/>
      <c r="AX193" s="183"/>
      <c r="AY193" s="183"/>
      <c r="AZ193" s="183"/>
      <c r="BA193" s="183"/>
    </row>
    <row r="194" spans="1:53" x14ac:dyDescent="0.2">
      <c r="A194" s="183"/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183"/>
      <c r="AT194" s="183"/>
      <c r="AU194" s="183"/>
      <c r="AV194" s="183"/>
      <c r="AW194" s="183"/>
      <c r="AX194" s="183"/>
      <c r="AY194" s="183"/>
      <c r="AZ194" s="183"/>
      <c r="BA194" s="183"/>
    </row>
    <row r="195" spans="1:53" x14ac:dyDescent="0.2">
      <c r="A195" s="183"/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3"/>
      <c r="AO195" s="183"/>
      <c r="AP195" s="183"/>
      <c r="AQ195" s="183"/>
      <c r="AR195" s="183"/>
      <c r="AS195" s="183"/>
      <c r="AT195" s="183"/>
      <c r="AU195" s="183"/>
      <c r="AV195" s="183"/>
      <c r="AW195" s="183"/>
      <c r="AX195" s="183"/>
      <c r="AY195" s="183"/>
      <c r="AZ195" s="183"/>
      <c r="BA195" s="183"/>
    </row>
    <row r="196" spans="1:53" x14ac:dyDescent="0.2">
      <c r="A196" s="183"/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  <c r="AN196" s="183"/>
      <c r="AO196" s="183"/>
      <c r="AP196" s="183"/>
      <c r="AQ196" s="183"/>
      <c r="AR196" s="183"/>
      <c r="AS196" s="183"/>
      <c r="AT196" s="183"/>
      <c r="AU196" s="183"/>
      <c r="AV196" s="183"/>
      <c r="AW196" s="183"/>
      <c r="AX196" s="183"/>
      <c r="AY196" s="183"/>
      <c r="AZ196" s="183"/>
      <c r="BA196" s="183"/>
    </row>
    <row r="197" spans="1:53" x14ac:dyDescent="0.2">
      <c r="A197" s="183"/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  <c r="AB197" s="183"/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  <c r="AN197" s="183"/>
      <c r="AO197" s="183"/>
      <c r="AP197" s="183"/>
      <c r="AQ197" s="183"/>
      <c r="AR197" s="183"/>
      <c r="AS197" s="183"/>
      <c r="AT197" s="183"/>
      <c r="AU197" s="183"/>
      <c r="AV197" s="183"/>
      <c r="AW197" s="183"/>
      <c r="AX197" s="183"/>
      <c r="AY197" s="183"/>
      <c r="AZ197" s="183"/>
      <c r="BA197" s="183"/>
    </row>
    <row r="198" spans="1:53" x14ac:dyDescent="0.2">
      <c r="A198" s="183"/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  <c r="AB198" s="183"/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  <c r="AN198" s="183"/>
      <c r="AO198" s="183"/>
      <c r="AP198" s="183"/>
      <c r="AQ198" s="183"/>
      <c r="AR198" s="183"/>
      <c r="AS198" s="183"/>
      <c r="AT198" s="183"/>
      <c r="AU198" s="183"/>
      <c r="AV198" s="183"/>
      <c r="AW198" s="183"/>
      <c r="AX198" s="183"/>
      <c r="AY198" s="183"/>
      <c r="AZ198" s="183"/>
      <c r="BA198" s="183"/>
    </row>
    <row r="199" spans="1:53" x14ac:dyDescent="0.2">
      <c r="A199" s="183"/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  <c r="AN199" s="183"/>
      <c r="AO199" s="183"/>
      <c r="AP199" s="183"/>
      <c r="AQ199" s="183"/>
      <c r="AR199" s="183"/>
      <c r="AS199" s="183"/>
      <c r="AT199" s="183"/>
      <c r="AU199" s="183"/>
      <c r="AV199" s="183"/>
      <c r="AW199" s="183"/>
      <c r="AX199" s="183"/>
      <c r="AY199" s="183"/>
      <c r="AZ199" s="183"/>
      <c r="BA199" s="183"/>
    </row>
    <row r="200" spans="1:53" x14ac:dyDescent="0.2">
      <c r="A200" s="183"/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  <c r="AB200" s="183"/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  <c r="AN200" s="183"/>
      <c r="AO200" s="183"/>
      <c r="AP200" s="183"/>
      <c r="AQ200" s="183"/>
      <c r="AR200" s="183"/>
      <c r="AS200" s="183"/>
      <c r="AT200" s="183"/>
      <c r="AU200" s="183"/>
      <c r="AV200" s="183"/>
      <c r="AW200" s="183"/>
      <c r="AX200" s="183"/>
      <c r="AY200" s="183"/>
      <c r="AZ200" s="183"/>
      <c r="BA200" s="183"/>
    </row>
    <row r="201" spans="1:53" x14ac:dyDescent="0.2">
      <c r="A201" s="183"/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  <c r="AB201" s="183"/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  <c r="AN201" s="183"/>
      <c r="AO201" s="183"/>
      <c r="AP201" s="183"/>
      <c r="AQ201" s="183"/>
      <c r="AR201" s="183"/>
      <c r="AS201" s="183"/>
      <c r="AT201" s="183"/>
      <c r="AU201" s="183"/>
      <c r="AV201" s="183"/>
      <c r="AW201" s="183"/>
      <c r="AX201" s="183"/>
      <c r="AY201" s="183"/>
      <c r="AZ201" s="183"/>
      <c r="BA201" s="183"/>
    </row>
    <row r="202" spans="1:53" x14ac:dyDescent="0.2">
      <c r="A202" s="183"/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  <c r="AB202" s="183"/>
      <c r="AC202" s="183"/>
      <c r="AD202" s="183"/>
      <c r="AE202" s="183"/>
      <c r="AF202" s="183"/>
      <c r="AG202" s="183"/>
      <c r="AH202" s="183"/>
      <c r="AI202" s="183"/>
      <c r="AJ202" s="183"/>
      <c r="AK202" s="183"/>
      <c r="AL202" s="183"/>
      <c r="AM202" s="183"/>
      <c r="AN202" s="183"/>
      <c r="AO202" s="183"/>
      <c r="AP202" s="183"/>
      <c r="AQ202" s="183"/>
      <c r="AR202" s="183"/>
      <c r="AS202" s="183"/>
      <c r="AT202" s="183"/>
      <c r="AU202" s="183"/>
      <c r="AV202" s="183"/>
      <c r="AW202" s="183"/>
      <c r="AX202" s="183"/>
      <c r="AY202" s="183"/>
      <c r="AZ202" s="183"/>
      <c r="BA202" s="183"/>
    </row>
    <row r="203" spans="1:53" x14ac:dyDescent="0.2">
      <c r="A203" s="183"/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  <c r="AB203" s="183"/>
      <c r="AC203" s="183"/>
      <c r="AD203" s="183"/>
      <c r="AE203" s="183"/>
      <c r="AF203" s="183"/>
      <c r="AG203" s="183"/>
      <c r="AH203" s="183"/>
      <c r="AI203" s="183"/>
      <c r="AJ203" s="183"/>
      <c r="AK203" s="183"/>
      <c r="AL203" s="183"/>
      <c r="AM203" s="183"/>
      <c r="AN203" s="183"/>
      <c r="AO203" s="183"/>
      <c r="AP203" s="183"/>
      <c r="AQ203" s="183"/>
      <c r="AR203" s="183"/>
      <c r="AS203" s="183"/>
      <c r="AT203" s="183"/>
      <c r="AU203" s="183"/>
      <c r="AV203" s="183"/>
      <c r="AW203" s="183"/>
      <c r="AX203" s="183"/>
      <c r="AY203" s="183"/>
      <c r="AZ203" s="183"/>
      <c r="BA203" s="183"/>
    </row>
    <row r="204" spans="1:53" x14ac:dyDescent="0.2">
      <c r="A204" s="183"/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  <c r="AN204" s="183"/>
      <c r="AO204" s="183"/>
      <c r="AP204" s="183"/>
      <c r="AQ204" s="183"/>
      <c r="AR204" s="183"/>
      <c r="AS204" s="183"/>
      <c r="AT204" s="183"/>
      <c r="AU204" s="183"/>
      <c r="AV204" s="183"/>
      <c r="AW204" s="183"/>
      <c r="AX204" s="183"/>
      <c r="AY204" s="183"/>
      <c r="AZ204" s="183"/>
      <c r="BA204" s="183"/>
    </row>
    <row r="205" spans="1:53" x14ac:dyDescent="0.2">
      <c r="A205" s="183"/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  <c r="AN205" s="183"/>
      <c r="AO205" s="183"/>
      <c r="AP205" s="183"/>
      <c r="AQ205" s="183"/>
      <c r="AR205" s="183"/>
      <c r="AS205" s="183"/>
      <c r="AT205" s="183"/>
      <c r="AU205" s="183"/>
      <c r="AV205" s="183"/>
      <c r="AW205" s="183"/>
      <c r="AX205" s="183"/>
      <c r="AY205" s="183"/>
      <c r="AZ205" s="183"/>
      <c r="BA205" s="183"/>
    </row>
    <row r="206" spans="1:53" x14ac:dyDescent="0.2">
      <c r="A206" s="183"/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  <c r="AN206" s="183"/>
      <c r="AO206" s="183"/>
      <c r="AP206" s="183"/>
      <c r="AQ206" s="183"/>
      <c r="AR206" s="183"/>
      <c r="AS206" s="183"/>
      <c r="AT206" s="183"/>
      <c r="AU206" s="183"/>
      <c r="AV206" s="183"/>
      <c r="AW206" s="183"/>
      <c r="AX206" s="183"/>
      <c r="AY206" s="183"/>
      <c r="AZ206" s="183"/>
      <c r="BA206" s="183"/>
    </row>
    <row r="207" spans="1:53" x14ac:dyDescent="0.2">
      <c r="A207" s="183"/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  <c r="AN207" s="183"/>
      <c r="AO207" s="183"/>
      <c r="AP207" s="183"/>
      <c r="AQ207" s="183"/>
      <c r="AR207" s="183"/>
      <c r="AS207" s="183"/>
      <c r="AT207" s="183"/>
      <c r="AU207" s="183"/>
      <c r="AV207" s="183"/>
      <c r="AW207" s="183"/>
      <c r="AX207" s="183"/>
      <c r="AY207" s="183"/>
      <c r="AZ207" s="183"/>
      <c r="BA207" s="183"/>
    </row>
    <row r="208" spans="1:53" x14ac:dyDescent="0.2">
      <c r="A208" s="183"/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  <c r="AN208" s="183"/>
      <c r="AO208" s="183"/>
      <c r="AP208" s="183"/>
      <c r="AQ208" s="183"/>
      <c r="AR208" s="183"/>
      <c r="AS208" s="183"/>
      <c r="AT208" s="183"/>
      <c r="AU208" s="183"/>
      <c r="AV208" s="183"/>
      <c r="AW208" s="183"/>
      <c r="AX208" s="183"/>
      <c r="AY208" s="183"/>
      <c r="AZ208" s="183"/>
      <c r="BA208" s="183"/>
    </row>
    <row r="209" spans="1:53" x14ac:dyDescent="0.2">
      <c r="A209" s="183"/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  <c r="AN209" s="183"/>
      <c r="AO209" s="183"/>
      <c r="AP209" s="183"/>
      <c r="AQ209" s="183"/>
      <c r="AR209" s="183"/>
      <c r="AS209" s="183"/>
      <c r="AT209" s="183"/>
      <c r="AU209" s="183"/>
      <c r="AV209" s="183"/>
      <c r="AW209" s="183"/>
      <c r="AX209" s="183"/>
      <c r="AY209" s="183"/>
      <c r="AZ209" s="183"/>
      <c r="BA209" s="183"/>
    </row>
    <row r="210" spans="1:53" x14ac:dyDescent="0.2">
      <c r="A210" s="183"/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  <c r="AN210" s="183"/>
      <c r="AO210" s="183"/>
      <c r="AP210" s="183"/>
      <c r="AQ210" s="183"/>
      <c r="AR210" s="183"/>
      <c r="AS210" s="183"/>
      <c r="AT210" s="183"/>
      <c r="AU210" s="183"/>
      <c r="AV210" s="183"/>
      <c r="AW210" s="183"/>
      <c r="AX210" s="183"/>
      <c r="AY210" s="183"/>
      <c r="AZ210" s="183"/>
      <c r="BA210" s="183"/>
    </row>
    <row r="211" spans="1:53" x14ac:dyDescent="0.2">
      <c r="A211" s="183"/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  <c r="AN211" s="183"/>
      <c r="AO211" s="183"/>
      <c r="AP211" s="183"/>
      <c r="AQ211" s="183"/>
      <c r="AR211" s="183"/>
      <c r="AS211" s="183"/>
      <c r="AT211" s="183"/>
      <c r="AU211" s="183"/>
      <c r="AV211" s="183"/>
      <c r="AW211" s="183"/>
      <c r="AX211" s="183"/>
      <c r="AY211" s="183"/>
      <c r="AZ211" s="183"/>
      <c r="BA211" s="183"/>
    </row>
    <row r="212" spans="1:53" x14ac:dyDescent="0.2">
      <c r="A212" s="183"/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3"/>
      <c r="AO212" s="183"/>
      <c r="AP212" s="183"/>
      <c r="AQ212" s="183"/>
      <c r="AR212" s="183"/>
      <c r="AS212" s="183"/>
      <c r="AT212" s="183"/>
      <c r="AU212" s="183"/>
      <c r="AV212" s="183"/>
      <c r="AW212" s="183"/>
      <c r="AX212" s="183"/>
      <c r="AY212" s="183"/>
      <c r="AZ212" s="183"/>
      <c r="BA212" s="183"/>
    </row>
    <row r="213" spans="1:53" x14ac:dyDescent="0.2">
      <c r="A213" s="183"/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  <c r="AB213" s="183"/>
      <c r="AC213" s="183"/>
      <c r="AD213" s="183"/>
      <c r="AE213" s="183"/>
      <c r="AF213" s="183"/>
      <c r="AG213" s="183"/>
      <c r="AH213" s="183"/>
      <c r="AI213" s="183"/>
      <c r="AJ213" s="183"/>
      <c r="AK213" s="183"/>
      <c r="AL213" s="183"/>
      <c r="AM213" s="183"/>
      <c r="AN213" s="183"/>
      <c r="AO213" s="183"/>
      <c r="AP213" s="183"/>
      <c r="AQ213" s="183"/>
      <c r="AR213" s="183"/>
      <c r="AS213" s="183"/>
      <c r="AT213" s="183"/>
      <c r="AU213" s="183"/>
      <c r="AV213" s="183"/>
      <c r="AW213" s="183"/>
      <c r="AX213" s="183"/>
      <c r="AY213" s="183"/>
      <c r="AZ213" s="183"/>
      <c r="BA213" s="183"/>
    </row>
    <row r="214" spans="1:53" x14ac:dyDescent="0.2">
      <c r="A214" s="183"/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  <c r="AB214" s="183"/>
      <c r="AC214" s="183"/>
      <c r="AD214" s="183"/>
      <c r="AE214" s="183"/>
      <c r="AF214" s="183"/>
      <c r="AG214" s="183"/>
      <c r="AH214" s="183"/>
      <c r="AI214" s="183"/>
      <c r="AJ214" s="183"/>
      <c r="AK214" s="183"/>
      <c r="AL214" s="183"/>
      <c r="AM214" s="183"/>
      <c r="AN214" s="183"/>
      <c r="AO214" s="183"/>
      <c r="AP214" s="183"/>
      <c r="AQ214" s="183"/>
      <c r="AR214" s="183"/>
      <c r="AS214" s="183"/>
      <c r="AT214" s="183"/>
      <c r="AU214" s="183"/>
      <c r="AV214" s="183"/>
      <c r="AW214" s="183"/>
      <c r="AX214" s="183"/>
      <c r="AY214" s="183"/>
      <c r="AZ214" s="183"/>
      <c r="BA214" s="183"/>
    </row>
    <row r="215" spans="1:53" x14ac:dyDescent="0.2">
      <c r="A215" s="183"/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  <c r="AB215" s="183"/>
      <c r="AC215" s="183"/>
      <c r="AD215" s="183"/>
      <c r="AE215" s="183"/>
      <c r="AF215" s="183"/>
      <c r="AG215" s="183"/>
      <c r="AH215" s="183"/>
      <c r="AI215" s="183"/>
      <c r="AJ215" s="183"/>
      <c r="AK215" s="183"/>
      <c r="AL215" s="183"/>
      <c r="AM215" s="183"/>
      <c r="AN215" s="183"/>
      <c r="AO215" s="183"/>
      <c r="AP215" s="183"/>
      <c r="AQ215" s="183"/>
      <c r="AR215" s="183"/>
      <c r="AS215" s="183"/>
      <c r="AT215" s="183"/>
      <c r="AU215" s="183"/>
      <c r="AV215" s="183"/>
      <c r="AW215" s="183"/>
      <c r="AX215" s="183"/>
      <c r="AY215" s="183"/>
      <c r="AZ215" s="183"/>
      <c r="BA215" s="183"/>
    </row>
    <row r="216" spans="1:53" x14ac:dyDescent="0.2">
      <c r="A216" s="183"/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  <c r="AB216" s="183"/>
      <c r="AC216" s="183"/>
      <c r="AD216" s="183"/>
      <c r="AE216" s="183"/>
      <c r="AF216" s="183"/>
      <c r="AG216" s="183"/>
      <c r="AH216" s="183"/>
      <c r="AI216" s="183"/>
      <c r="AJ216" s="183"/>
      <c r="AK216" s="183"/>
      <c r="AL216" s="183"/>
      <c r="AM216" s="183"/>
      <c r="AN216" s="183"/>
      <c r="AO216" s="183"/>
      <c r="AP216" s="183"/>
      <c r="AQ216" s="183"/>
      <c r="AR216" s="183"/>
      <c r="AS216" s="183"/>
      <c r="AT216" s="183"/>
      <c r="AU216" s="183"/>
      <c r="AV216" s="183"/>
      <c r="AW216" s="183"/>
      <c r="AX216" s="183"/>
      <c r="AY216" s="183"/>
      <c r="AZ216" s="183"/>
      <c r="BA216" s="183"/>
    </row>
    <row r="217" spans="1:53" x14ac:dyDescent="0.2">
      <c r="A217" s="183"/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  <c r="AB217" s="183"/>
      <c r="AC217" s="183"/>
      <c r="AD217" s="183"/>
      <c r="AE217" s="183"/>
      <c r="AF217" s="183"/>
      <c r="AG217" s="183"/>
      <c r="AH217" s="183"/>
      <c r="AI217" s="183"/>
      <c r="AJ217" s="183"/>
      <c r="AK217" s="183"/>
      <c r="AL217" s="183"/>
      <c r="AM217" s="183"/>
      <c r="AN217" s="183"/>
      <c r="AO217" s="183"/>
      <c r="AP217" s="183"/>
      <c r="AQ217" s="183"/>
      <c r="AR217" s="183"/>
      <c r="AS217" s="183"/>
      <c r="AT217" s="183"/>
      <c r="AU217" s="183"/>
      <c r="AV217" s="183"/>
      <c r="AW217" s="183"/>
      <c r="AX217" s="183"/>
      <c r="AY217" s="183"/>
      <c r="AZ217" s="183"/>
      <c r="BA217" s="183"/>
    </row>
    <row r="218" spans="1:53" x14ac:dyDescent="0.2">
      <c r="A218" s="183"/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  <c r="AB218" s="183"/>
      <c r="AC218" s="183"/>
      <c r="AD218" s="183"/>
      <c r="AE218" s="183"/>
      <c r="AF218" s="183"/>
      <c r="AG218" s="183"/>
      <c r="AH218" s="183"/>
      <c r="AI218" s="183"/>
      <c r="AJ218" s="183"/>
      <c r="AK218" s="183"/>
      <c r="AL218" s="183"/>
      <c r="AM218" s="183"/>
      <c r="AN218" s="183"/>
      <c r="AO218" s="183"/>
      <c r="AP218" s="183"/>
      <c r="AQ218" s="183"/>
      <c r="AR218" s="183"/>
      <c r="AS218" s="183"/>
      <c r="AT218" s="183"/>
      <c r="AU218" s="183"/>
      <c r="AV218" s="183"/>
      <c r="AW218" s="183"/>
      <c r="AX218" s="183"/>
      <c r="AY218" s="183"/>
      <c r="AZ218" s="183"/>
      <c r="BA218" s="183"/>
    </row>
    <row r="219" spans="1:53" x14ac:dyDescent="0.2">
      <c r="A219" s="183"/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  <c r="AB219" s="183"/>
      <c r="AC219" s="183"/>
      <c r="AD219" s="183"/>
      <c r="AE219" s="183"/>
      <c r="AF219" s="183"/>
      <c r="AG219" s="183"/>
      <c r="AH219" s="183"/>
      <c r="AI219" s="183"/>
      <c r="AJ219" s="183"/>
      <c r="AK219" s="183"/>
      <c r="AL219" s="183"/>
      <c r="AM219" s="183"/>
      <c r="AN219" s="183"/>
      <c r="AO219" s="183"/>
      <c r="AP219" s="183"/>
      <c r="AQ219" s="183"/>
      <c r="AR219" s="183"/>
      <c r="AS219" s="183"/>
      <c r="AT219" s="183"/>
      <c r="AU219" s="183"/>
      <c r="AV219" s="183"/>
      <c r="AW219" s="183"/>
      <c r="AX219" s="183"/>
      <c r="AY219" s="183"/>
      <c r="AZ219" s="183"/>
      <c r="BA219" s="183"/>
    </row>
    <row r="220" spans="1:53" x14ac:dyDescent="0.2">
      <c r="A220" s="183"/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  <c r="AB220" s="183"/>
      <c r="AC220" s="183"/>
      <c r="AD220" s="183"/>
      <c r="AE220" s="183"/>
      <c r="AF220" s="183"/>
      <c r="AG220" s="183"/>
      <c r="AH220" s="183"/>
      <c r="AI220" s="183"/>
      <c r="AJ220" s="183"/>
      <c r="AK220" s="183"/>
      <c r="AL220" s="183"/>
      <c r="AM220" s="183"/>
      <c r="AN220" s="183"/>
      <c r="AO220" s="183"/>
      <c r="AP220" s="183"/>
      <c r="AQ220" s="183"/>
      <c r="AR220" s="183"/>
      <c r="AS220" s="183"/>
      <c r="AT220" s="183"/>
      <c r="AU220" s="183"/>
      <c r="AV220" s="183"/>
      <c r="AW220" s="183"/>
      <c r="AX220" s="183"/>
      <c r="AY220" s="183"/>
      <c r="AZ220" s="183"/>
      <c r="BA220" s="183"/>
    </row>
    <row r="221" spans="1:53" x14ac:dyDescent="0.2">
      <c r="A221" s="183"/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  <c r="AB221" s="183"/>
      <c r="AC221" s="183"/>
      <c r="AD221" s="183"/>
      <c r="AE221" s="183"/>
      <c r="AF221" s="183"/>
      <c r="AG221" s="183"/>
      <c r="AH221" s="183"/>
      <c r="AI221" s="183"/>
      <c r="AJ221" s="183"/>
      <c r="AK221" s="183"/>
      <c r="AL221" s="183"/>
      <c r="AM221" s="183"/>
      <c r="AN221" s="183"/>
      <c r="AO221" s="183"/>
      <c r="AP221" s="183"/>
      <c r="AQ221" s="183"/>
      <c r="AR221" s="183"/>
      <c r="AS221" s="183"/>
      <c r="AT221" s="183"/>
      <c r="AU221" s="183"/>
      <c r="AV221" s="183"/>
      <c r="AW221" s="183"/>
      <c r="AX221" s="183"/>
      <c r="AY221" s="183"/>
      <c r="AZ221" s="183"/>
      <c r="BA221" s="183"/>
    </row>
    <row r="222" spans="1:53" x14ac:dyDescent="0.2">
      <c r="A222" s="183"/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  <c r="AN222" s="183"/>
      <c r="AO222" s="183"/>
      <c r="AP222" s="183"/>
      <c r="AQ222" s="183"/>
      <c r="AR222" s="183"/>
      <c r="AS222" s="183"/>
      <c r="AT222" s="183"/>
      <c r="AU222" s="183"/>
      <c r="AV222" s="183"/>
      <c r="AW222" s="183"/>
      <c r="AX222" s="183"/>
      <c r="AY222" s="183"/>
      <c r="AZ222" s="183"/>
      <c r="BA222" s="183"/>
    </row>
    <row r="223" spans="1:53" x14ac:dyDescent="0.2">
      <c r="A223" s="183"/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  <c r="AB223" s="183"/>
      <c r="AC223" s="183"/>
      <c r="AD223" s="183"/>
      <c r="AE223" s="183"/>
      <c r="AF223" s="183"/>
      <c r="AG223" s="183"/>
      <c r="AH223" s="183"/>
      <c r="AI223" s="183"/>
      <c r="AJ223" s="183"/>
      <c r="AK223" s="183"/>
      <c r="AL223" s="183"/>
      <c r="AM223" s="183"/>
      <c r="AN223" s="183"/>
      <c r="AO223" s="183"/>
      <c r="AP223" s="183"/>
      <c r="AQ223" s="183"/>
      <c r="AR223" s="183"/>
      <c r="AS223" s="183"/>
      <c r="AT223" s="183"/>
      <c r="AU223" s="183"/>
      <c r="AV223" s="183"/>
      <c r="AW223" s="183"/>
      <c r="AX223" s="183"/>
      <c r="AY223" s="183"/>
      <c r="AZ223" s="183"/>
      <c r="BA223" s="183"/>
    </row>
    <row r="224" spans="1:53" x14ac:dyDescent="0.2">
      <c r="A224" s="183"/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  <c r="AB224" s="183"/>
      <c r="AC224" s="183"/>
      <c r="AD224" s="183"/>
      <c r="AE224" s="183"/>
      <c r="AF224" s="183"/>
      <c r="AG224" s="183"/>
      <c r="AH224" s="183"/>
      <c r="AI224" s="183"/>
      <c r="AJ224" s="183"/>
      <c r="AK224" s="183"/>
      <c r="AL224" s="183"/>
      <c r="AM224" s="183"/>
      <c r="AN224" s="183"/>
      <c r="AO224" s="183"/>
      <c r="AP224" s="183"/>
      <c r="AQ224" s="183"/>
      <c r="AR224" s="183"/>
      <c r="AS224" s="183"/>
      <c r="AT224" s="183"/>
      <c r="AU224" s="183"/>
      <c r="AV224" s="183"/>
      <c r="AW224" s="183"/>
      <c r="AX224" s="183"/>
      <c r="AY224" s="183"/>
      <c r="AZ224" s="183"/>
      <c r="BA224" s="183"/>
    </row>
    <row r="225" spans="1:53" x14ac:dyDescent="0.2">
      <c r="A225" s="183"/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</row>
    <row r="226" spans="1:53" x14ac:dyDescent="0.2">
      <c r="A226" s="183"/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  <c r="AB226" s="183"/>
      <c r="AC226" s="183"/>
      <c r="AD226" s="183"/>
      <c r="AE226" s="183"/>
      <c r="AF226" s="183"/>
      <c r="AG226" s="183"/>
      <c r="AH226" s="183"/>
      <c r="AI226" s="183"/>
      <c r="AJ226" s="183"/>
      <c r="AK226" s="183"/>
      <c r="AL226" s="183"/>
      <c r="AM226" s="183"/>
      <c r="AN226" s="183"/>
      <c r="AO226" s="183"/>
      <c r="AP226" s="183"/>
      <c r="AQ226" s="183"/>
      <c r="AR226" s="183"/>
      <c r="AS226" s="183"/>
      <c r="AT226" s="183"/>
      <c r="AU226" s="183"/>
      <c r="AV226" s="183"/>
      <c r="AW226" s="183"/>
      <c r="AX226" s="183"/>
      <c r="AY226" s="183"/>
      <c r="AZ226" s="183"/>
      <c r="BA226" s="183"/>
    </row>
    <row r="227" spans="1:53" x14ac:dyDescent="0.2">
      <c r="A227" s="183"/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3"/>
      <c r="AT227" s="183"/>
      <c r="AU227" s="183"/>
      <c r="AV227" s="183"/>
      <c r="AW227" s="183"/>
      <c r="AX227" s="183"/>
      <c r="AY227" s="183"/>
      <c r="AZ227" s="183"/>
      <c r="BA227" s="183"/>
    </row>
    <row r="228" spans="1:53" x14ac:dyDescent="0.2">
      <c r="A228" s="183"/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3"/>
      <c r="AT228" s="183"/>
      <c r="AU228" s="183"/>
      <c r="AV228" s="183"/>
      <c r="AW228" s="183"/>
      <c r="AX228" s="183"/>
      <c r="AY228" s="183"/>
      <c r="AZ228" s="183"/>
      <c r="BA228" s="183"/>
    </row>
    <row r="229" spans="1:53" x14ac:dyDescent="0.2">
      <c r="A229" s="183"/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3"/>
      <c r="AT229" s="183"/>
      <c r="AU229" s="183"/>
      <c r="AV229" s="183"/>
      <c r="AW229" s="183"/>
      <c r="AX229" s="183"/>
      <c r="AY229" s="183"/>
      <c r="AZ229" s="183"/>
      <c r="BA229" s="183"/>
    </row>
    <row r="230" spans="1:53" x14ac:dyDescent="0.2">
      <c r="A230" s="183"/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</row>
    <row r="231" spans="1:53" x14ac:dyDescent="0.2">
      <c r="A231" s="183"/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183"/>
      <c r="AT231" s="183"/>
      <c r="AU231" s="183"/>
      <c r="AV231" s="183"/>
      <c r="AW231" s="183"/>
      <c r="AX231" s="183"/>
      <c r="AY231" s="183"/>
      <c r="AZ231" s="183"/>
      <c r="BA231" s="183"/>
    </row>
    <row r="232" spans="1:53" x14ac:dyDescent="0.2">
      <c r="A232" s="183"/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83"/>
      <c r="AT232" s="183"/>
      <c r="AU232" s="183"/>
      <c r="AV232" s="183"/>
      <c r="AW232" s="183"/>
      <c r="AX232" s="183"/>
      <c r="AY232" s="183"/>
      <c r="AZ232" s="183"/>
      <c r="BA232" s="183"/>
    </row>
    <row r="233" spans="1:53" x14ac:dyDescent="0.2">
      <c r="A233" s="183"/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83"/>
      <c r="AT233" s="183"/>
      <c r="AU233" s="183"/>
      <c r="AV233" s="183"/>
      <c r="AW233" s="183"/>
      <c r="AX233" s="183"/>
      <c r="AY233" s="183"/>
      <c r="AZ233" s="183"/>
      <c r="BA233" s="183"/>
    </row>
    <row r="234" spans="1:53" x14ac:dyDescent="0.2">
      <c r="A234" s="183"/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83"/>
      <c r="AT234" s="183"/>
      <c r="AU234" s="183"/>
      <c r="AV234" s="183"/>
      <c r="AW234" s="183"/>
      <c r="AX234" s="183"/>
      <c r="AY234" s="183"/>
      <c r="AZ234" s="183"/>
      <c r="BA234" s="183"/>
    </row>
    <row r="235" spans="1:53" x14ac:dyDescent="0.2">
      <c r="A235" s="183"/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183"/>
      <c r="AT235" s="183"/>
      <c r="AU235" s="183"/>
      <c r="AV235" s="183"/>
      <c r="AW235" s="183"/>
      <c r="AX235" s="183"/>
      <c r="AY235" s="183"/>
      <c r="AZ235" s="183"/>
      <c r="BA235" s="183"/>
    </row>
    <row r="236" spans="1:53" x14ac:dyDescent="0.2">
      <c r="A236" s="183"/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  <c r="AB236" s="183"/>
      <c r="AC236" s="183"/>
      <c r="AD236" s="183"/>
      <c r="AE236" s="183"/>
      <c r="AF236" s="183"/>
      <c r="AG236" s="183"/>
      <c r="AH236" s="183"/>
      <c r="AI236" s="183"/>
      <c r="AJ236" s="183"/>
      <c r="AK236" s="183"/>
      <c r="AL236" s="183"/>
      <c r="AM236" s="183"/>
      <c r="AN236" s="183"/>
      <c r="AO236" s="183"/>
      <c r="AP236" s="183"/>
      <c r="AQ236" s="183"/>
      <c r="AR236" s="183"/>
      <c r="AS236" s="183"/>
      <c r="AT236" s="183"/>
      <c r="AU236" s="183"/>
      <c r="AV236" s="183"/>
      <c r="AW236" s="183"/>
      <c r="AX236" s="183"/>
      <c r="AY236" s="183"/>
      <c r="AZ236" s="183"/>
      <c r="BA236" s="183"/>
    </row>
    <row r="237" spans="1:53" x14ac:dyDescent="0.2">
      <c r="A237" s="183"/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  <c r="AB237" s="183"/>
      <c r="AC237" s="183"/>
      <c r="AD237" s="183"/>
      <c r="AE237" s="183"/>
      <c r="AF237" s="183"/>
      <c r="AG237" s="183"/>
      <c r="AH237" s="183"/>
      <c r="AI237" s="183"/>
      <c r="AJ237" s="183"/>
      <c r="AK237" s="183"/>
      <c r="AL237" s="183"/>
      <c r="AM237" s="183"/>
      <c r="AN237" s="183"/>
      <c r="AO237" s="183"/>
      <c r="AP237" s="183"/>
      <c r="AQ237" s="183"/>
      <c r="AR237" s="183"/>
      <c r="AS237" s="183"/>
      <c r="AT237" s="183"/>
      <c r="AU237" s="183"/>
      <c r="AV237" s="183"/>
      <c r="AW237" s="183"/>
      <c r="AX237" s="183"/>
      <c r="AY237" s="183"/>
      <c r="AZ237" s="183"/>
      <c r="BA237" s="183"/>
    </row>
    <row r="238" spans="1:53" x14ac:dyDescent="0.2">
      <c r="A238" s="183"/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  <c r="AB238" s="183"/>
      <c r="AC238" s="183"/>
      <c r="AD238" s="183"/>
      <c r="AE238" s="183"/>
      <c r="AF238" s="183"/>
      <c r="AG238" s="183"/>
      <c r="AH238" s="183"/>
      <c r="AI238" s="183"/>
      <c r="AJ238" s="183"/>
      <c r="AK238" s="183"/>
      <c r="AL238" s="183"/>
      <c r="AM238" s="183"/>
      <c r="AN238" s="183"/>
      <c r="AO238" s="183"/>
      <c r="AP238" s="183"/>
      <c r="AQ238" s="183"/>
      <c r="AR238" s="183"/>
      <c r="AS238" s="183"/>
      <c r="AT238" s="183"/>
      <c r="AU238" s="183"/>
      <c r="AV238" s="183"/>
      <c r="AW238" s="183"/>
      <c r="AX238" s="183"/>
      <c r="AY238" s="183"/>
      <c r="AZ238" s="183"/>
      <c r="BA238" s="183"/>
    </row>
    <row r="239" spans="1:53" x14ac:dyDescent="0.2">
      <c r="A239" s="183"/>
      <c r="B239" s="183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  <c r="AB239" s="183"/>
      <c r="AC239" s="183"/>
      <c r="AD239" s="183"/>
      <c r="AE239" s="183"/>
      <c r="AF239" s="183"/>
      <c r="AG239" s="183"/>
      <c r="AH239" s="183"/>
      <c r="AI239" s="183"/>
      <c r="AJ239" s="183"/>
      <c r="AK239" s="183"/>
      <c r="AL239" s="183"/>
      <c r="AM239" s="183"/>
      <c r="AN239" s="183"/>
      <c r="AO239" s="183"/>
      <c r="AP239" s="183"/>
      <c r="AQ239" s="183"/>
      <c r="AR239" s="183"/>
      <c r="AS239" s="183"/>
      <c r="AT239" s="183"/>
      <c r="AU239" s="183"/>
      <c r="AV239" s="183"/>
      <c r="AW239" s="183"/>
      <c r="AX239" s="183"/>
      <c r="AY239" s="183"/>
      <c r="AZ239" s="183"/>
      <c r="BA239" s="183"/>
    </row>
    <row r="240" spans="1:53" x14ac:dyDescent="0.2">
      <c r="A240" s="183"/>
      <c r="B240" s="183"/>
      <c r="C240" s="183"/>
      <c r="D240" s="183"/>
      <c r="E240" s="183"/>
      <c r="F240" s="183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  <c r="AB240" s="183"/>
      <c r="AC240" s="183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  <c r="AN240" s="183"/>
      <c r="AO240" s="183"/>
      <c r="AP240" s="183"/>
      <c r="AQ240" s="183"/>
      <c r="AR240" s="183"/>
      <c r="AS240" s="183"/>
      <c r="AT240" s="183"/>
      <c r="AU240" s="183"/>
      <c r="AV240" s="183"/>
      <c r="AW240" s="183"/>
      <c r="AX240" s="183"/>
      <c r="AY240" s="183"/>
      <c r="AZ240" s="183"/>
      <c r="BA240" s="183"/>
    </row>
    <row r="241" spans="1:53" x14ac:dyDescent="0.2">
      <c r="A241" s="183"/>
      <c r="B241" s="183"/>
      <c r="C241" s="183"/>
      <c r="D241" s="183"/>
      <c r="E241" s="183"/>
      <c r="F241" s="183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  <c r="AB241" s="183"/>
      <c r="AC241" s="183"/>
      <c r="AD241" s="183"/>
      <c r="AE241" s="183"/>
      <c r="AF241" s="183"/>
      <c r="AG241" s="183"/>
      <c r="AH241" s="183"/>
      <c r="AI241" s="183"/>
      <c r="AJ241" s="183"/>
      <c r="AK241" s="183"/>
      <c r="AL241" s="183"/>
      <c r="AM241" s="183"/>
      <c r="AN241" s="183"/>
      <c r="AO241" s="183"/>
      <c r="AP241" s="183"/>
      <c r="AQ241" s="183"/>
      <c r="AR241" s="183"/>
      <c r="AS241" s="183"/>
      <c r="AT241" s="183"/>
      <c r="AU241" s="183"/>
      <c r="AV241" s="183"/>
      <c r="AW241" s="183"/>
      <c r="AX241" s="183"/>
      <c r="AY241" s="183"/>
      <c r="AZ241" s="183"/>
      <c r="BA241" s="183"/>
    </row>
    <row r="242" spans="1:53" x14ac:dyDescent="0.2">
      <c r="A242" s="183"/>
      <c r="B242" s="183"/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  <c r="AB242" s="183"/>
      <c r="AC242" s="183"/>
      <c r="AD242" s="183"/>
      <c r="AE242" s="183"/>
      <c r="AF242" s="183"/>
      <c r="AG242" s="183"/>
      <c r="AH242" s="183"/>
      <c r="AI242" s="183"/>
      <c r="AJ242" s="183"/>
      <c r="AK242" s="183"/>
      <c r="AL242" s="183"/>
      <c r="AM242" s="183"/>
      <c r="AN242" s="183"/>
      <c r="AO242" s="183"/>
      <c r="AP242" s="183"/>
      <c r="AQ242" s="183"/>
      <c r="AR242" s="183"/>
      <c r="AS242" s="183"/>
      <c r="AT242" s="183"/>
      <c r="AU242" s="183"/>
      <c r="AV242" s="183"/>
      <c r="AW242" s="183"/>
      <c r="AX242" s="183"/>
      <c r="AY242" s="183"/>
      <c r="AZ242" s="183"/>
      <c r="BA242" s="183"/>
    </row>
    <row r="243" spans="1:53" x14ac:dyDescent="0.2">
      <c r="A243" s="183"/>
      <c r="B243" s="18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83"/>
      <c r="AG243" s="183"/>
      <c r="AH243" s="183"/>
      <c r="AI243" s="183"/>
      <c r="AJ243" s="183"/>
      <c r="AK243" s="183"/>
      <c r="AL243" s="183"/>
      <c r="AM243" s="183"/>
      <c r="AN243" s="183"/>
      <c r="AO243" s="183"/>
      <c r="AP243" s="183"/>
      <c r="AQ243" s="183"/>
      <c r="AR243" s="183"/>
      <c r="AS243" s="183"/>
      <c r="AT243" s="183"/>
      <c r="AU243" s="183"/>
      <c r="AV243" s="183"/>
      <c r="AW243" s="183"/>
      <c r="AX243" s="183"/>
      <c r="AY243" s="183"/>
      <c r="AZ243" s="183"/>
      <c r="BA243" s="183"/>
    </row>
    <row r="244" spans="1:53" x14ac:dyDescent="0.2">
      <c r="A244" s="183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183"/>
      <c r="AG244" s="183"/>
      <c r="AH244" s="183"/>
      <c r="AI244" s="183"/>
      <c r="AJ244" s="183"/>
      <c r="AK244" s="183"/>
      <c r="AL244" s="183"/>
      <c r="AM244" s="183"/>
      <c r="AN244" s="183"/>
      <c r="AO244" s="183"/>
      <c r="AP244" s="183"/>
      <c r="AQ244" s="183"/>
      <c r="AR244" s="183"/>
      <c r="AS244" s="183"/>
      <c r="AT244" s="183"/>
      <c r="AU244" s="183"/>
      <c r="AV244" s="183"/>
      <c r="AW244" s="183"/>
      <c r="AX244" s="183"/>
      <c r="AY244" s="183"/>
      <c r="AZ244" s="183"/>
      <c r="BA244" s="183"/>
    </row>
    <row r="245" spans="1:53" x14ac:dyDescent="0.2">
      <c r="A245" s="183"/>
      <c r="B245" s="183"/>
      <c r="C245" s="183"/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  <c r="AN245" s="183"/>
      <c r="AO245" s="183"/>
      <c r="AP245" s="183"/>
      <c r="AQ245" s="183"/>
      <c r="AR245" s="183"/>
      <c r="AS245" s="183"/>
      <c r="AT245" s="183"/>
      <c r="AU245" s="183"/>
      <c r="AV245" s="183"/>
      <c r="AW245" s="183"/>
      <c r="AX245" s="183"/>
      <c r="AY245" s="183"/>
      <c r="AZ245" s="183"/>
      <c r="BA245" s="183"/>
    </row>
    <row r="246" spans="1:53" x14ac:dyDescent="0.2">
      <c r="A246" s="183"/>
      <c r="B246" s="183"/>
      <c r="C246" s="183"/>
      <c r="D246" s="183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  <c r="AB246" s="183"/>
      <c r="AC246" s="183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  <c r="AN246" s="183"/>
      <c r="AO246" s="183"/>
      <c r="AP246" s="183"/>
      <c r="AQ246" s="183"/>
      <c r="AR246" s="183"/>
      <c r="AS246" s="183"/>
      <c r="AT246" s="183"/>
      <c r="AU246" s="183"/>
      <c r="AV246" s="183"/>
      <c r="AW246" s="183"/>
      <c r="AX246" s="183"/>
      <c r="AY246" s="183"/>
      <c r="AZ246" s="183"/>
      <c r="BA246" s="183"/>
    </row>
    <row r="247" spans="1:53" x14ac:dyDescent="0.2">
      <c r="A247" s="183"/>
      <c r="B247" s="183"/>
      <c r="C247" s="183"/>
      <c r="D247" s="183"/>
      <c r="E247" s="183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  <c r="AB247" s="183"/>
      <c r="AC247" s="183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  <c r="AN247" s="183"/>
      <c r="AO247" s="183"/>
      <c r="AP247" s="183"/>
      <c r="AQ247" s="183"/>
      <c r="AR247" s="183"/>
      <c r="AS247" s="183"/>
      <c r="AT247" s="183"/>
      <c r="AU247" s="183"/>
      <c r="AV247" s="183"/>
      <c r="AW247" s="183"/>
      <c r="AX247" s="183"/>
      <c r="AY247" s="183"/>
      <c r="AZ247" s="183"/>
      <c r="BA247" s="183"/>
    </row>
    <row r="248" spans="1:53" x14ac:dyDescent="0.2">
      <c r="A248" s="183"/>
      <c r="B248" s="183"/>
      <c r="C248" s="183"/>
      <c r="D248" s="183"/>
      <c r="E248" s="183"/>
      <c r="F248" s="183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183"/>
      <c r="AT248" s="183"/>
      <c r="AU248" s="183"/>
      <c r="AV248" s="183"/>
      <c r="AW248" s="183"/>
      <c r="AX248" s="183"/>
      <c r="AY248" s="183"/>
      <c r="AZ248" s="183"/>
      <c r="BA248" s="183"/>
    </row>
    <row r="249" spans="1:53" x14ac:dyDescent="0.2">
      <c r="A249" s="183"/>
      <c r="B249" s="183"/>
      <c r="C249" s="183"/>
      <c r="D249" s="183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  <c r="AB249" s="183"/>
      <c r="AC249" s="183"/>
      <c r="AD249" s="183"/>
      <c r="AE249" s="183"/>
      <c r="AF249" s="183"/>
      <c r="AG249" s="183"/>
      <c r="AH249" s="183"/>
      <c r="AI249" s="183"/>
      <c r="AJ249" s="183"/>
      <c r="AK249" s="183"/>
      <c r="AL249" s="183"/>
      <c r="AM249" s="183"/>
      <c r="AN249" s="183"/>
      <c r="AO249" s="183"/>
      <c r="AP249" s="183"/>
      <c r="AQ249" s="183"/>
      <c r="AR249" s="183"/>
      <c r="AS249" s="183"/>
      <c r="AT249" s="183"/>
      <c r="AU249" s="183"/>
      <c r="AV249" s="183"/>
      <c r="AW249" s="183"/>
      <c r="AX249" s="183"/>
      <c r="AY249" s="183"/>
      <c r="AZ249" s="183"/>
      <c r="BA249" s="183"/>
    </row>
    <row r="250" spans="1:53" x14ac:dyDescent="0.2">
      <c r="A250" s="183"/>
      <c r="B250" s="183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3"/>
      <c r="AF250" s="183"/>
      <c r="AG250" s="183"/>
      <c r="AH250" s="183"/>
      <c r="AI250" s="183"/>
      <c r="AJ250" s="183"/>
      <c r="AK250" s="183"/>
      <c r="AL250" s="183"/>
      <c r="AM250" s="183"/>
      <c r="AN250" s="183"/>
      <c r="AO250" s="183"/>
      <c r="AP250" s="183"/>
      <c r="AQ250" s="183"/>
      <c r="AR250" s="183"/>
      <c r="AS250" s="183"/>
      <c r="AT250" s="183"/>
      <c r="AU250" s="183"/>
      <c r="AV250" s="183"/>
      <c r="AW250" s="183"/>
      <c r="AX250" s="183"/>
      <c r="AY250" s="183"/>
      <c r="AZ250" s="183"/>
      <c r="BA250" s="183"/>
    </row>
    <row r="251" spans="1:53" x14ac:dyDescent="0.2">
      <c r="A251" s="183"/>
      <c r="B251" s="183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  <c r="AN251" s="183"/>
      <c r="AO251" s="183"/>
      <c r="AP251" s="183"/>
      <c r="AQ251" s="183"/>
      <c r="AR251" s="183"/>
      <c r="AS251" s="183"/>
      <c r="AT251" s="183"/>
      <c r="AU251" s="183"/>
      <c r="AV251" s="183"/>
      <c r="AW251" s="183"/>
      <c r="AX251" s="183"/>
      <c r="AY251" s="183"/>
      <c r="AZ251" s="183"/>
      <c r="BA251" s="183"/>
    </row>
    <row r="252" spans="1:53" x14ac:dyDescent="0.2">
      <c r="A252" s="183"/>
      <c r="B252" s="183"/>
      <c r="C252" s="183"/>
      <c r="D252" s="183"/>
      <c r="E252" s="183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  <c r="AB252" s="183"/>
      <c r="AC252" s="183"/>
      <c r="AD252" s="183"/>
      <c r="AE252" s="183"/>
      <c r="AF252" s="183"/>
      <c r="AG252" s="183"/>
      <c r="AH252" s="183"/>
      <c r="AI252" s="183"/>
      <c r="AJ252" s="183"/>
      <c r="AK252" s="183"/>
      <c r="AL252" s="183"/>
      <c r="AM252" s="183"/>
      <c r="AN252" s="183"/>
      <c r="AO252" s="183"/>
      <c r="AP252" s="183"/>
      <c r="AQ252" s="183"/>
      <c r="AR252" s="183"/>
      <c r="AS252" s="183"/>
      <c r="AT252" s="183"/>
      <c r="AU252" s="183"/>
      <c r="AV252" s="183"/>
      <c r="AW252" s="183"/>
      <c r="AX252" s="183"/>
      <c r="AY252" s="183"/>
      <c r="AZ252" s="183"/>
      <c r="BA252" s="183"/>
    </row>
    <row r="253" spans="1:53" x14ac:dyDescent="0.2">
      <c r="A253" s="183"/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  <c r="AB253" s="183"/>
      <c r="AC253" s="183"/>
      <c r="AD253" s="183"/>
      <c r="AE253" s="183"/>
      <c r="AF253" s="183"/>
      <c r="AG253" s="183"/>
      <c r="AH253" s="183"/>
      <c r="AI253" s="183"/>
      <c r="AJ253" s="183"/>
      <c r="AK253" s="183"/>
      <c r="AL253" s="183"/>
      <c r="AM253" s="183"/>
      <c r="AN253" s="183"/>
      <c r="AO253" s="183"/>
      <c r="AP253" s="183"/>
      <c r="AQ253" s="183"/>
      <c r="AR253" s="183"/>
      <c r="AS253" s="183"/>
      <c r="AT253" s="183"/>
      <c r="AU253" s="183"/>
      <c r="AV253" s="183"/>
      <c r="AW253" s="183"/>
      <c r="AX253" s="183"/>
      <c r="AY253" s="183"/>
      <c r="AZ253" s="183"/>
      <c r="BA253" s="183"/>
    </row>
    <row r="254" spans="1:53" x14ac:dyDescent="0.2">
      <c r="A254" s="183"/>
      <c r="B254" s="183"/>
      <c r="C254" s="183"/>
      <c r="D254" s="183"/>
      <c r="E254" s="183"/>
      <c r="F254" s="183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  <c r="AB254" s="183"/>
      <c r="AC254" s="183"/>
      <c r="AD254" s="183"/>
      <c r="AE254" s="183"/>
      <c r="AF254" s="183"/>
      <c r="AG254" s="183"/>
      <c r="AH254" s="183"/>
      <c r="AI254" s="183"/>
      <c r="AJ254" s="183"/>
      <c r="AK254" s="183"/>
      <c r="AL254" s="183"/>
      <c r="AM254" s="183"/>
      <c r="AN254" s="183"/>
      <c r="AO254" s="183"/>
      <c r="AP254" s="183"/>
      <c r="AQ254" s="183"/>
      <c r="AR254" s="183"/>
      <c r="AS254" s="183"/>
      <c r="AT254" s="183"/>
      <c r="AU254" s="183"/>
      <c r="AV254" s="183"/>
      <c r="AW254" s="183"/>
      <c r="AX254" s="183"/>
      <c r="AY254" s="183"/>
      <c r="AZ254" s="183"/>
      <c r="BA254" s="183"/>
    </row>
    <row r="255" spans="1:53" x14ac:dyDescent="0.2">
      <c r="A255" s="183"/>
      <c r="B255" s="183"/>
      <c r="C255" s="183"/>
      <c r="D255" s="183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  <c r="AB255" s="183"/>
      <c r="AC255" s="183"/>
      <c r="AD255" s="183"/>
      <c r="AE255" s="183"/>
      <c r="AF255" s="183"/>
      <c r="AG255" s="183"/>
      <c r="AH255" s="183"/>
      <c r="AI255" s="183"/>
      <c r="AJ255" s="183"/>
      <c r="AK255" s="183"/>
      <c r="AL255" s="183"/>
      <c r="AM255" s="183"/>
      <c r="AN255" s="183"/>
      <c r="AO255" s="183"/>
      <c r="AP255" s="183"/>
      <c r="AQ255" s="183"/>
      <c r="AR255" s="183"/>
      <c r="AS255" s="183"/>
      <c r="AT255" s="183"/>
      <c r="AU255" s="183"/>
      <c r="AV255" s="183"/>
      <c r="AW255" s="183"/>
      <c r="AX255" s="183"/>
      <c r="AY255" s="183"/>
      <c r="AZ255" s="183"/>
      <c r="BA255" s="183"/>
    </row>
    <row r="256" spans="1:53" x14ac:dyDescent="0.2">
      <c r="A256" s="183"/>
      <c r="B256" s="183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3"/>
      <c r="AF256" s="183"/>
      <c r="AG256" s="183"/>
      <c r="AH256" s="183"/>
      <c r="AI256" s="183"/>
      <c r="AJ256" s="183"/>
      <c r="AK256" s="183"/>
      <c r="AL256" s="183"/>
      <c r="AM256" s="183"/>
      <c r="AN256" s="183"/>
      <c r="AO256" s="183"/>
      <c r="AP256" s="183"/>
      <c r="AQ256" s="183"/>
      <c r="AR256" s="183"/>
      <c r="AS256" s="183"/>
      <c r="AT256" s="183"/>
      <c r="AU256" s="183"/>
      <c r="AV256" s="183"/>
      <c r="AW256" s="183"/>
      <c r="AX256" s="183"/>
      <c r="AY256" s="183"/>
      <c r="AZ256" s="183"/>
      <c r="BA256" s="183"/>
    </row>
    <row r="257" spans="1:53" x14ac:dyDescent="0.2">
      <c r="A257" s="183"/>
      <c r="B257" s="183"/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  <c r="AB257" s="183"/>
      <c r="AC257" s="183"/>
      <c r="AD257" s="183"/>
      <c r="AE257" s="183"/>
      <c r="AF257" s="183"/>
      <c r="AG257" s="183"/>
      <c r="AH257" s="183"/>
      <c r="AI257" s="183"/>
      <c r="AJ257" s="183"/>
      <c r="AK257" s="183"/>
      <c r="AL257" s="183"/>
      <c r="AM257" s="183"/>
      <c r="AN257" s="183"/>
      <c r="AO257" s="183"/>
      <c r="AP257" s="183"/>
      <c r="AQ257" s="183"/>
      <c r="AR257" s="183"/>
      <c r="AS257" s="183"/>
      <c r="AT257" s="183"/>
      <c r="AU257" s="183"/>
      <c r="AV257" s="183"/>
      <c r="AW257" s="183"/>
      <c r="AX257" s="183"/>
      <c r="AY257" s="183"/>
      <c r="AZ257" s="183"/>
      <c r="BA257" s="183"/>
    </row>
    <row r="258" spans="1:53" x14ac:dyDescent="0.2">
      <c r="A258" s="183"/>
      <c r="B258" s="183"/>
      <c r="C258" s="183"/>
      <c r="D258" s="183"/>
      <c r="E258" s="183"/>
      <c r="F258" s="183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183"/>
      <c r="AT258" s="183"/>
      <c r="AU258" s="183"/>
      <c r="AV258" s="183"/>
      <c r="AW258" s="183"/>
      <c r="AX258" s="183"/>
      <c r="AY258" s="183"/>
      <c r="AZ258" s="183"/>
      <c r="BA258" s="183"/>
    </row>
    <row r="259" spans="1:53" x14ac:dyDescent="0.2">
      <c r="A259" s="183"/>
      <c r="B259" s="183"/>
      <c r="C259" s="183"/>
      <c r="D259" s="183"/>
      <c r="E259" s="183"/>
      <c r="F259" s="183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183"/>
      <c r="AT259" s="183"/>
      <c r="AU259" s="183"/>
      <c r="AV259" s="183"/>
      <c r="AW259" s="183"/>
      <c r="AX259" s="183"/>
      <c r="AY259" s="183"/>
      <c r="AZ259" s="183"/>
      <c r="BA259" s="183"/>
    </row>
    <row r="260" spans="1:53" x14ac:dyDescent="0.2">
      <c r="A260" s="183"/>
      <c r="B260" s="183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183"/>
      <c r="AT260" s="183"/>
      <c r="AU260" s="183"/>
      <c r="AV260" s="183"/>
      <c r="AW260" s="183"/>
      <c r="AX260" s="183"/>
      <c r="AY260" s="183"/>
      <c r="AZ260" s="183"/>
      <c r="BA260" s="183"/>
    </row>
    <row r="261" spans="1:53" x14ac:dyDescent="0.2">
      <c r="A261" s="183"/>
      <c r="B261" s="183"/>
      <c r="C261" s="183"/>
      <c r="D261" s="183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183"/>
      <c r="AT261" s="183"/>
      <c r="AU261" s="183"/>
      <c r="AV261" s="183"/>
      <c r="AW261" s="183"/>
      <c r="AX261" s="183"/>
      <c r="AY261" s="183"/>
      <c r="AZ261" s="183"/>
      <c r="BA261" s="183"/>
    </row>
    <row r="262" spans="1:53" x14ac:dyDescent="0.2">
      <c r="A262" s="183"/>
      <c r="B262" s="183"/>
      <c r="C262" s="183"/>
      <c r="D262" s="183"/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183"/>
      <c r="AT262" s="183"/>
      <c r="AU262" s="183"/>
      <c r="AV262" s="183"/>
      <c r="AW262" s="183"/>
      <c r="AX262" s="183"/>
      <c r="AY262" s="183"/>
      <c r="AZ262" s="183"/>
      <c r="BA262" s="183"/>
    </row>
    <row r="263" spans="1:53" x14ac:dyDescent="0.2">
      <c r="A263" s="183"/>
      <c r="B263" s="183"/>
      <c r="C263" s="183"/>
      <c r="D263" s="183"/>
      <c r="E263" s="183"/>
      <c r="F263" s="183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183"/>
      <c r="AT263" s="183"/>
      <c r="AU263" s="183"/>
      <c r="AV263" s="183"/>
      <c r="AW263" s="183"/>
      <c r="AX263" s="183"/>
      <c r="AY263" s="183"/>
      <c r="AZ263" s="183"/>
      <c r="BA263" s="183"/>
    </row>
    <row r="264" spans="1:53" x14ac:dyDescent="0.2">
      <c r="A264" s="183"/>
      <c r="B264" s="183"/>
      <c r="C264" s="183"/>
      <c r="D264" s="183"/>
      <c r="E264" s="183"/>
      <c r="F264" s="183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183"/>
      <c r="AT264" s="183"/>
      <c r="AU264" s="183"/>
      <c r="AV264" s="183"/>
      <c r="AW264" s="183"/>
      <c r="AX264" s="183"/>
      <c r="AY264" s="183"/>
      <c r="AZ264" s="183"/>
      <c r="BA264" s="183"/>
    </row>
    <row r="265" spans="1:53" x14ac:dyDescent="0.2">
      <c r="A265" s="183"/>
      <c r="B265" s="183"/>
      <c r="C265" s="183"/>
      <c r="D265" s="183"/>
      <c r="E265" s="183"/>
      <c r="F265" s="183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183"/>
      <c r="AT265" s="183"/>
      <c r="AU265" s="183"/>
      <c r="AV265" s="183"/>
      <c r="AW265" s="183"/>
      <c r="AX265" s="183"/>
      <c r="AY265" s="183"/>
      <c r="AZ265" s="183"/>
      <c r="BA265" s="183"/>
    </row>
    <row r="266" spans="1:53" x14ac:dyDescent="0.2">
      <c r="A266" s="183"/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183"/>
      <c r="AT266" s="183"/>
      <c r="AU266" s="183"/>
      <c r="AV266" s="183"/>
      <c r="AW266" s="183"/>
      <c r="AX266" s="183"/>
      <c r="AY266" s="183"/>
      <c r="AZ266" s="183"/>
      <c r="BA266" s="183"/>
    </row>
    <row r="267" spans="1:53" x14ac:dyDescent="0.2">
      <c r="A267" s="183"/>
      <c r="B267" s="183"/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  <c r="AB267" s="183"/>
      <c r="AC267" s="183"/>
      <c r="AD267" s="183"/>
      <c r="AE267" s="183"/>
      <c r="AF267" s="183"/>
      <c r="AG267" s="183"/>
      <c r="AH267" s="183"/>
      <c r="AI267" s="183"/>
      <c r="AJ267" s="183"/>
      <c r="AK267" s="183"/>
      <c r="AL267" s="183"/>
      <c r="AM267" s="183"/>
      <c r="AN267" s="183"/>
      <c r="AO267" s="183"/>
      <c r="AP267" s="183"/>
      <c r="AQ267" s="183"/>
      <c r="AR267" s="183"/>
      <c r="AS267" s="183"/>
      <c r="AT267" s="183"/>
      <c r="AU267" s="183"/>
      <c r="AV267" s="183"/>
      <c r="AW267" s="183"/>
      <c r="AX267" s="183"/>
      <c r="AY267" s="183"/>
      <c r="AZ267" s="183"/>
      <c r="BA267" s="183"/>
    </row>
    <row r="268" spans="1:53" x14ac:dyDescent="0.2">
      <c r="A268" s="183"/>
      <c r="B268" s="183"/>
      <c r="C268" s="183"/>
      <c r="D268" s="183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  <c r="AB268" s="183"/>
      <c r="AC268" s="183"/>
      <c r="AD268" s="183"/>
      <c r="AE268" s="183"/>
      <c r="AF268" s="183"/>
      <c r="AG268" s="183"/>
      <c r="AH268" s="183"/>
      <c r="AI268" s="183"/>
      <c r="AJ268" s="183"/>
      <c r="AK268" s="183"/>
      <c r="AL268" s="183"/>
      <c r="AM268" s="183"/>
      <c r="AN268" s="183"/>
      <c r="AO268" s="183"/>
      <c r="AP268" s="183"/>
      <c r="AQ268" s="183"/>
      <c r="AR268" s="183"/>
      <c r="AS268" s="183"/>
      <c r="AT268" s="183"/>
      <c r="AU268" s="183"/>
      <c r="AV268" s="183"/>
      <c r="AW268" s="183"/>
      <c r="AX268" s="183"/>
      <c r="AY268" s="183"/>
      <c r="AZ268" s="183"/>
      <c r="BA268" s="183"/>
    </row>
    <row r="269" spans="1:53" x14ac:dyDescent="0.2">
      <c r="A269" s="183"/>
      <c r="B269" s="183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  <c r="AB269" s="183"/>
      <c r="AC269" s="183"/>
      <c r="AD269" s="183"/>
      <c r="AE269" s="183"/>
      <c r="AF269" s="183"/>
      <c r="AG269" s="183"/>
      <c r="AH269" s="183"/>
      <c r="AI269" s="183"/>
      <c r="AJ269" s="183"/>
      <c r="AK269" s="183"/>
      <c r="AL269" s="183"/>
      <c r="AM269" s="183"/>
      <c r="AN269" s="183"/>
      <c r="AO269" s="183"/>
      <c r="AP269" s="183"/>
      <c r="AQ269" s="183"/>
      <c r="AR269" s="183"/>
      <c r="AS269" s="183"/>
      <c r="AT269" s="183"/>
      <c r="AU269" s="183"/>
      <c r="AV269" s="183"/>
      <c r="AW269" s="183"/>
      <c r="AX269" s="183"/>
      <c r="AY269" s="183"/>
      <c r="AZ269" s="183"/>
      <c r="BA269" s="183"/>
    </row>
    <row r="270" spans="1:53" x14ac:dyDescent="0.2">
      <c r="A270" s="183"/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  <c r="AO270" s="183"/>
      <c r="AP270" s="183"/>
      <c r="AQ270" s="183"/>
      <c r="AR270" s="183"/>
      <c r="AS270" s="183"/>
      <c r="AT270" s="183"/>
      <c r="AU270" s="183"/>
      <c r="AV270" s="183"/>
      <c r="AW270" s="183"/>
      <c r="AX270" s="183"/>
      <c r="AY270" s="183"/>
      <c r="AZ270" s="183"/>
      <c r="BA270" s="183"/>
    </row>
    <row r="271" spans="1:53" x14ac:dyDescent="0.2">
      <c r="A271" s="183"/>
      <c r="B271" s="183"/>
      <c r="C271" s="183"/>
      <c r="D271" s="183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  <c r="AB271" s="183"/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  <c r="AN271" s="183"/>
      <c r="AO271" s="183"/>
      <c r="AP271" s="183"/>
      <c r="AQ271" s="183"/>
      <c r="AR271" s="183"/>
      <c r="AS271" s="183"/>
      <c r="AT271" s="183"/>
      <c r="AU271" s="183"/>
      <c r="AV271" s="183"/>
      <c r="AW271" s="183"/>
      <c r="AX271" s="183"/>
      <c r="AY271" s="183"/>
      <c r="AZ271" s="183"/>
      <c r="BA271" s="183"/>
    </row>
    <row r="272" spans="1:53" x14ac:dyDescent="0.2">
      <c r="A272" s="183"/>
      <c r="B272" s="183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  <c r="AN272" s="183"/>
      <c r="AO272" s="183"/>
      <c r="AP272" s="183"/>
      <c r="AQ272" s="183"/>
      <c r="AR272" s="183"/>
      <c r="AS272" s="183"/>
      <c r="AT272" s="183"/>
      <c r="AU272" s="183"/>
      <c r="AV272" s="183"/>
      <c r="AW272" s="183"/>
      <c r="AX272" s="183"/>
      <c r="AY272" s="183"/>
      <c r="AZ272" s="183"/>
      <c r="BA272" s="183"/>
    </row>
    <row r="273" spans="1:53" x14ac:dyDescent="0.2">
      <c r="A273" s="183"/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  <c r="AB273" s="183"/>
      <c r="AC273" s="183"/>
      <c r="AD273" s="183"/>
      <c r="AE273" s="183"/>
      <c r="AF273" s="183"/>
      <c r="AG273" s="183"/>
      <c r="AH273" s="183"/>
      <c r="AI273" s="183"/>
      <c r="AJ273" s="183"/>
      <c r="AK273" s="183"/>
      <c r="AL273" s="183"/>
      <c r="AM273" s="183"/>
      <c r="AN273" s="183"/>
      <c r="AO273" s="183"/>
      <c r="AP273" s="183"/>
      <c r="AQ273" s="183"/>
      <c r="AR273" s="183"/>
      <c r="AS273" s="183"/>
      <c r="AT273" s="183"/>
      <c r="AU273" s="183"/>
      <c r="AV273" s="183"/>
      <c r="AW273" s="183"/>
      <c r="AX273" s="183"/>
      <c r="AY273" s="183"/>
      <c r="AZ273" s="183"/>
      <c r="BA273" s="183"/>
    </row>
    <row r="274" spans="1:53" x14ac:dyDescent="0.2">
      <c r="A274" s="183"/>
      <c r="B274" s="183"/>
      <c r="C274" s="183"/>
      <c r="D274" s="183"/>
      <c r="E274" s="183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  <c r="AN274" s="183"/>
      <c r="AO274" s="183"/>
      <c r="AP274" s="183"/>
      <c r="AQ274" s="183"/>
      <c r="AR274" s="183"/>
      <c r="AS274" s="183"/>
      <c r="AT274" s="183"/>
      <c r="AU274" s="183"/>
      <c r="AV274" s="183"/>
      <c r="AW274" s="183"/>
      <c r="AX274" s="183"/>
      <c r="AY274" s="183"/>
      <c r="AZ274" s="183"/>
      <c r="BA274" s="183"/>
    </row>
    <row r="275" spans="1:53" x14ac:dyDescent="0.2">
      <c r="A275" s="183"/>
      <c r="B275" s="183"/>
      <c r="C275" s="183"/>
      <c r="D275" s="183"/>
      <c r="E275" s="183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  <c r="AN275" s="183"/>
      <c r="AO275" s="183"/>
      <c r="AP275" s="183"/>
      <c r="AQ275" s="183"/>
      <c r="AR275" s="183"/>
      <c r="AS275" s="183"/>
      <c r="AT275" s="183"/>
      <c r="AU275" s="183"/>
      <c r="AV275" s="183"/>
      <c r="AW275" s="183"/>
      <c r="AX275" s="183"/>
      <c r="AY275" s="183"/>
      <c r="AZ275" s="183"/>
      <c r="BA275" s="183"/>
    </row>
    <row r="276" spans="1:53" x14ac:dyDescent="0.2">
      <c r="A276" s="183"/>
      <c r="B276" s="183"/>
      <c r="C276" s="183"/>
      <c r="D276" s="183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  <c r="AO276" s="183"/>
      <c r="AP276" s="183"/>
      <c r="AQ276" s="183"/>
      <c r="AR276" s="183"/>
      <c r="AS276" s="183"/>
      <c r="AT276" s="183"/>
      <c r="AU276" s="183"/>
      <c r="AV276" s="183"/>
      <c r="AW276" s="183"/>
      <c r="AX276" s="183"/>
      <c r="AY276" s="183"/>
      <c r="AZ276" s="183"/>
      <c r="BA276" s="183"/>
    </row>
    <row r="277" spans="1:53" x14ac:dyDescent="0.2">
      <c r="A277" s="183"/>
      <c r="B277" s="183"/>
      <c r="C277" s="183"/>
      <c r="D277" s="183"/>
      <c r="E277" s="183"/>
      <c r="F277" s="183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  <c r="AB277" s="183"/>
      <c r="AC277" s="183"/>
      <c r="AD277" s="183"/>
      <c r="AE277" s="183"/>
      <c r="AF277" s="183"/>
      <c r="AG277" s="183"/>
      <c r="AH277" s="183"/>
      <c r="AI277" s="183"/>
      <c r="AJ277" s="183"/>
      <c r="AK277" s="183"/>
      <c r="AL277" s="183"/>
      <c r="AM277" s="183"/>
      <c r="AN277" s="183"/>
      <c r="AO277" s="183"/>
      <c r="AP277" s="183"/>
      <c r="AQ277" s="183"/>
      <c r="AR277" s="183"/>
      <c r="AS277" s="183"/>
      <c r="AT277" s="183"/>
      <c r="AU277" s="183"/>
      <c r="AV277" s="183"/>
      <c r="AW277" s="183"/>
      <c r="AX277" s="183"/>
      <c r="AY277" s="183"/>
      <c r="AZ277" s="183"/>
      <c r="BA277" s="183"/>
    </row>
    <row r="278" spans="1:53" x14ac:dyDescent="0.2">
      <c r="A278" s="183"/>
      <c r="B278" s="183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3"/>
      <c r="AF278" s="183"/>
      <c r="AG278" s="183"/>
      <c r="AH278" s="183"/>
      <c r="AI278" s="183"/>
      <c r="AJ278" s="183"/>
      <c r="AK278" s="183"/>
      <c r="AL278" s="183"/>
      <c r="AM278" s="183"/>
      <c r="AN278" s="183"/>
      <c r="AO278" s="183"/>
      <c r="AP278" s="183"/>
      <c r="AQ278" s="183"/>
      <c r="AR278" s="183"/>
      <c r="AS278" s="183"/>
      <c r="AT278" s="183"/>
      <c r="AU278" s="183"/>
      <c r="AV278" s="183"/>
      <c r="AW278" s="183"/>
      <c r="AX278" s="183"/>
      <c r="AY278" s="183"/>
      <c r="AZ278" s="183"/>
      <c r="BA278" s="183"/>
    </row>
    <row r="279" spans="1:53" x14ac:dyDescent="0.2">
      <c r="A279" s="183"/>
      <c r="B279" s="183"/>
      <c r="C279" s="183"/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  <c r="AB279" s="183"/>
      <c r="AC279" s="183"/>
      <c r="AD279" s="183"/>
      <c r="AE279" s="183"/>
      <c r="AF279" s="183"/>
      <c r="AG279" s="183"/>
      <c r="AH279" s="183"/>
      <c r="AI279" s="183"/>
      <c r="AJ279" s="183"/>
      <c r="AK279" s="183"/>
      <c r="AL279" s="183"/>
      <c r="AM279" s="183"/>
      <c r="AN279" s="183"/>
      <c r="AO279" s="183"/>
      <c r="AP279" s="183"/>
      <c r="AQ279" s="183"/>
      <c r="AR279" s="183"/>
      <c r="AS279" s="183"/>
      <c r="AT279" s="183"/>
      <c r="AU279" s="183"/>
      <c r="AV279" s="183"/>
      <c r="AW279" s="183"/>
      <c r="AX279" s="183"/>
      <c r="AY279" s="183"/>
      <c r="AZ279" s="183"/>
      <c r="BA279" s="183"/>
    </row>
    <row r="280" spans="1:53" x14ac:dyDescent="0.2">
      <c r="A280" s="183"/>
      <c r="B280" s="183"/>
      <c r="C280" s="183"/>
      <c r="D280" s="183"/>
      <c r="E280" s="183"/>
      <c r="F280" s="183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  <c r="AB280" s="183"/>
      <c r="AC280" s="183"/>
      <c r="AD280" s="183"/>
      <c r="AE280" s="183"/>
      <c r="AF280" s="183"/>
      <c r="AG280" s="183"/>
      <c r="AH280" s="183"/>
      <c r="AI280" s="183"/>
      <c r="AJ280" s="183"/>
      <c r="AK280" s="183"/>
      <c r="AL280" s="183"/>
      <c r="AM280" s="183"/>
      <c r="AN280" s="183"/>
      <c r="AO280" s="183"/>
      <c r="AP280" s="183"/>
      <c r="AQ280" s="183"/>
      <c r="AR280" s="183"/>
      <c r="AS280" s="183"/>
      <c r="AT280" s="183"/>
      <c r="AU280" s="183"/>
      <c r="AV280" s="183"/>
      <c r="AW280" s="183"/>
      <c r="AX280" s="183"/>
      <c r="AY280" s="183"/>
      <c r="AZ280" s="183"/>
      <c r="BA280" s="183"/>
    </row>
    <row r="281" spans="1:53" x14ac:dyDescent="0.2">
      <c r="A281" s="183"/>
      <c r="B281" s="183"/>
      <c r="C281" s="183"/>
      <c r="D281" s="183"/>
      <c r="E281" s="183"/>
      <c r="F281" s="183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  <c r="AB281" s="183"/>
      <c r="AC281" s="183"/>
      <c r="AD281" s="183"/>
      <c r="AE281" s="183"/>
      <c r="AF281" s="183"/>
      <c r="AG281" s="183"/>
      <c r="AH281" s="183"/>
      <c r="AI281" s="183"/>
      <c r="AJ281" s="183"/>
      <c r="AK281" s="183"/>
      <c r="AL281" s="183"/>
      <c r="AM281" s="183"/>
      <c r="AN281" s="183"/>
      <c r="AO281" s="183"/>
      <c r="AP281" s="183"/>
      <c r="AQ281" s="183"/>
      <c r="AR281" s="183"/>
      <c r="AS281" s="183"/>
      <c r="AT281" s="183"/>
      <c r="AU281" s="183"/>
      <c r="AV281" s="183"/>
      <c r="AW281" s="183"/>
      <c r="AX281" s="183"/>
      <c r="AY281" s="183"/>
      <c r="AZ281" s="183"/>
      <c r="BA281" s="183"/>
    </row>
    <row r="282" spans="1:53" x14ac:dyDescent="0.2">
      <c r="A282" s="183"/>
      <c r="B282" s="183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3"/>
      <c r="AF282" s="183"/>
      <c r="AG282" s="183"/>
      <c r="AH282" s="183"/>
      <c r="AI282" s="183"/>
      <c r="AJ282" s="183"/>
      <c r="AK282" s="183"/>
      <c r="AL282" s="183"/>
      <c r="AM282" s="183"/>
      <c r="AN282" s="183"/>
      <c r="AO282" s="183"/>
      <c r="AP282" s="183"/>
      <c r="AQ282" s="183"/>
      <c r="AR282" s="183"/>
      <c r="AS282" s="183"/>
      <c r="AT282" s="183"/>
      <c r="AU282" s="183"/>
      <c r="AV282" s="183"/>
      <c r="AW282" s="183"/>
      <c r="AX282" s="183"/>
      <c r="AY282" s="183"/>
      <c r="AZ282" s="183"/>
      <c r="BA282" s="183"/>
    </row>
    <row r="283" spans="1:53" x14ac:dyDescent="0.2">
      <c r="A283" s="183"/>
      <c r="B283" s="183"/>
      <c r="C283" s="183"/>
      <c r="D283" s="183"/>
      <c r="E283" s="183"/>
      <c r="F283" s="183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  <c r="AB283" s="183"/>
      <c r="AC283" s="183"/>
      <c r="AD283" s="183"/>
      <c r="AE283" s="183"/>
      <c r="AF283" s="183"/>
      <c r="AG283" s="183"/>
      <c r="AH283" s="183"/>
      <c r="AI283" s="183"/>
      <c r="AJ283" s="183"/>
      <c r="AK283" s="183"/>
      <c r="AL283" s="183"/>
      <c r="AM283" s="183"/>
      <c r="AN283" s="183"/>
      <c r="AO283" s="183"/>
      <c r="AP283" s="183"/>
      <c r="AQ283" s="183"/>
      <c r="AR283" s="183"/>
      <c r="AS283" s="183"/>
      <c r="AT283" s="183"/>
      <c r="AU283" s="183"/>
      <c r="AV283" s="183"/>
      <c r="AW283" s="183"/>
      <c r="AX283" s="183"/>
      <c r="AY283" s="183"/>
      <c r="AZ283" s="183"/>
      <c r="BA283" s="183"/>
    </row>
    <row r="284" spans="1:53" x14ac:dyDescent="0.2">
      <c r="A284" s="183"/>
      <c r="B284" s="183"/>
      <c r="C284" s="183"/>
      <c r="D284" s="183"/>
      <c r="E284" s="183"/>
      <c r="F284" s="183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183"/>
      <c r="AT284" s="183"/>
      <c r="AU284" s="183"/>
      <c r="AV284" s="183"/>
      <c r="AW284" s="183"/>
      <c r="AX284" s="183"/>
      <c r="AY284" s="183"/>
      <c r="AZ284" s="183"/>
      <c r="BA284" s="183"/>
    </row>
    <row r="285" spans="1:53" x14ac:dyDescent="0.2">
      <c r="A285" s="183"/>
      <c r="B285" s="183"/>
      <c r="C285" s="183"/>
      <c r="D285" s="183"/>
      <c r="E285" s="183"/>
      <c r="F285" s="183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  <c r="AA285" s="183"/>
      <c r="AB285" s="183"/>
      <c r="AC285" s="183"/>
      <c r="AD285" s="183"/>
      <c r="AE285" s="183"/>
      <c r="AF285" s="183"/>
      <c r="AG285" s="183"/>
      <c r="AH285" s="183"/>
      <c r="AI285" s="183"/>
      <c r="AJ285" s="183"/>
      <c r="AK285" s="183"/>
      <c r="AL285" s="183"/>
      <c r="AM285" s="183"/>
      <c r="AN285" s="183"/>
      <c r="AO285" s="183"/>
      <c r="AP285" s="183"/>
      <c r="AQ285" s="183"/>
      <c r="AR285" s="183"/>
      <c r="AS285" s="183"/>
      <c r="AT285" s="183"/>
      <c r="AU285" s="183"/>
      <c r="AV285" s="183"/>
      <c r="AW285" s="183"/>
      <c r="AX285" s="183"/>
      <c r="AY285" s="183"/>
      <c r="AZ285" s="183"/>
      <c r="BA285" s="183"/>
    </row>
    <row r="286" spans="1:53" x14ac:dyDescent="0.2">
      <c r="A286" s="183"/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  <c r="AA286" s="183"/>
      <c r="AB286" s="183"/>
      <c r="AC286" s="183"/>
      <c r="AD286" s="183"/>
      <c r="AE286" s="183"/>
      <c r="AF286" s="183"/>
      <c r="AG286" s="183"/>
      <c r="AH286" s="183"/>
      <c r="AI286" s="183"/>
      <c r="AJ286" s="183"/>
      <c r="AK286" s="183"/>
      <c r="AL286" s="183"/>
      <c r="AM286" s="183"/>
      <c r="AN286" s="183"/>
      <c r="AO286" s="183"/>
      <c r="AP286" s="183"/>
      <c r="AQ286" s="183"/>
      <c r="AR286" s="183"/>
      <c r="AS286" s="183"/>
      <c r="AT286" s="183"/>
      <c r="AU286" s="183"/>
      <c r="AV286" s="183"/>
      <c r="AW286" s="183"/>
      <c r="AX286" s="183"/>
      <c r="AY286" s="183"/>
      <c r="AZ286" s="183"/>
      <c r="BA286" s="183"/>
    </row>
    <row r="287" spans="1:53" x14ac:dyDescent="0.2">
      <c r="A287" s="183"/>
      <c r="B287" s="183"/>
      <c r="C287" s="183"/>
      <c r="D287" s="183"/>
      <c r="E287" s="183"/>
      <c r="F287" s="183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  <c r="AB287" s="183"/>
      <c r="AC287" s="183"/>
      <c r="AD287" s="183"/>
      <c r="AE287" s="183"/>
      <c r="AF287" s="183"/>
      <c r="AG287" s="183"/>
      <c r="AH287" s="183"/>
      <c r="AI287" s="183"/>
      <c r="AJ287" s="183"/>
      <c r="AK287" s="183"/>
      <c r="AL287" s="183"/>
      <c r="AM287" s="183"/>
      <c r="AN287" s="183"/>
      <c r="AO287" s="183"/>
      <c r="AP287" s="183"/>
      <c r="AQ287" s="183"/>
      <c r="AR287" s="183"/>
      <c r="AS287" s="183"/>
      <c r="AT287" s="183"/>
      <c r="AU287" s="183"/>
      <c r="AV287" s="183"/>
      <c r="AW287" s="183"/>
      <c r="AX287" s="183"/>
      <c r="AY287" s="183"/>
      <c r="AZ287" s="183"/>
      <c r="BA287" s="183"/>
    </row>
    <row r="288" spans="1:53" x14ac:dyDescent="0.2">
      <c r="A288" s="183"/>
      <c r="B288" s="183"/>
      <c r="C288" s="183"/>
      <c r="D288" s="183"/>
      <c r="E288" s="183"/>
      <c r="F288" s="183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  <c r="AB288" s="183"/>
      <c r="AC288" s="183"/>
      <c r="AD288" s="183"/>
      <c r="AE288" s="183"/>
      <c r="AF288" s="183"/>
      <c r="AG288" s="183"/>
      <c r="AH288" s="183"/>
      <c r="AI288" s="183"/>
      <c r="AJ288" s="183"/>
      <c r="AK288" s="183"/>
      <c r="AL288" s="183"/>
      <c r="AM288" s="183"/>
      <c r="AN288" s="183"/>
      <c r="AO288" s="183"/>
      <c r="AP288" s="183"/>
      <c r="AQ288" s="183"/>
      <c r="AR288" s="183"/>
      <c r="AS288" s="183"/>
      <c r="AT288" s="183"/>
      <c r="AU288" s="183"/>
      <c r="AV288" s="183"/>
      <c r="AW288" s="183"/>
      <c r="AX288" s="183"/>
      <c r="AY288" s="183"/>
      <c r="AZ288" s="183"/>
      <c r="BA288" s="183"/>
    </row>
    <row r="289" spans="1:53" x14ac:dyDescent="0.2">
      <c r="A289" s="183"/>
      <c r="B289" s="183"/>
      <c r="C289" s="183"/>
      <c r="D289" s="183"/>
      <c r="E289" s="183"/>
      <c r="F289" s="183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  <c r="AB289" s="183"/>
      <c r="AC289" s="183"/>
      <c r="AD289" s="183"/>
      <c r="AE289" s="183"/>
      <c r="AF289" s="183"/>
      <c r="AG289" s="183"/>
      <c r="AH289" s="183"/>
      <c r="AI289" s="183"/>
      <c r="AJ289" s="183"/>
      <c r="AK289" s="183"/>
      <c r="AL289" s="183"/>
      <c r="AM289" s="183"/>
      <c r="AN289" s="183"/>
      <c r="AO289" s="183"/>
      <c r="AP289" s="183"/>
      <c r="AQ289" s="183"/>
      <c r="AR289" s="183"/>
      <c r="AS289" s="183"/>
      <c r="AT289" s="183"/>
      <c r="AU289" s="183"/>
      <c r="AV289" s="183"/>
      <c r="AW289" s="183"/>
      <c r="AX289" s="183"/>
      <c r="AY289" s="183"/>
      <c r="AZ289" s="183"/>
      <c r="BA289" s="183"/>
    </row>
    <row r="290" spans="1:53" x14ac:dyDescent="0.2">
      <c r="A290" s="183"/>
      <c r="B290" s="183"/>
      <c r="C290" s="183"/>
      <c r="D290" s="183"/>
      <c r="E290" s="183"/>
      <c r="F290" s="183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  <c r="AA290" s="183"/>
      <c r="AB290" s="183"/>
      <c r="AC290" s="183"/>
      <c r="AD290" s="183"/>
      <c r="AE290" s="183"/>
      <c r="AF290" s="183"/>
      <c r="AG290" s="183"/>
      <c r="AH290" s="183"/>
      <c r="AI290" s="183"/>
      <c r="AJ290" s="183"/>
      <c r="AK290" s="183"/>
      <c r="AL290" s="183"/>
      <c r="AM290" s="183"/>
      <c r="AN290" s="183"/>
      <c r="AO290" s="183"/>
      <c r="AP290" s="183"/>
      <c r="AQ290" s="183"/>
      <c r="AR290" s="183"/>
      <c r="AS290" s="183"/>
      <c r="AT290" s="183"/>
      <c r="AU290" s="183"/>
      <c r="AV290" s="183"/>
      <c r="AW290" s="183"/>
      <c r="AX290" s="183"/>
      <c r="AY290" s="183"/>
      <c r="AZ290" s="183"/>
      <c r="BA290" s="183"/>
    </row>
    <row r="291" spans="1:53" x14ac:dyDescent="0.2">
      <c r="A291" s="183"/>
      <c r="B291" s="183"/>
      <c r="C291" s="183"/>
      <c r="D291" s="183"/>
      <c r="E291" s="183"/>
      <c r="F291" s="183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  <c r="AA291" s="183"/>
      <c r="AB291" s="183"/>
      <c r="AC291" s="183"/>
      <c r="AD291" s="183"/>
      <c r="AE291" s="183"/>
      <c r="AF291" s="183"/>
      <c r="AG291" s="183"/>
      <c r="AH291" s="183"/>
      <c r="AI291" s="183"/>
      <c r="AJ291" s="183"/>
      <c r="AK291" s="183"/>
      <c r="AL291" s="183"/>
      <c r="AM291" s="183"/>
      <c r="AN291" s="183"/>
      <c r="AO291" s="183"/>
      <c r="AP291" s="183"/>
      <c r="AQ291" s="183"/>
      <c r="AR291" s="183"/>
      <c r="AS291" s="183"/>
      <c r="AT291" s="183"/>
      <c r="AU291" s="183"/>
      <c r="AV291" s="183"/>
      <c r="AW291" s="183"/>
      <c r="AX291" s="183"/>
      <c r="AY291" s="183"/>
      <c r="AZ291" s="183"/>
      <c r="BA291" s="183"/>
    </row>
    <row r="292" spans="1:53" x14ac:dyDescent="0.2">
      <c r="A292" s="183"/>
      <c r="B292" s="183"/>
      <c r="C292" s="183"/>
      <c r="D292" s="183"/>
      <c r="E292" s="183"/>
      <c r="F292" s="183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  <c r="AB292" s="183"/>
      <c r="AC292" s="183"/>
      <c r="AD292" s="183"/>
      <c r="AE292" s="183"/>
      <c r="AF292" s="183"/>
      <c r="AG292" s="183"/>
      <c r="AH292" s="183"/>
      <c r="AI292" s="183"/>
      <c r="AJ292" s="183"/>
      <c r="AK292" s="183"/>
      <c r="AL292" s="183"/>
      <c r="AM292" s="183"/>
      <c r="AN292" s="183"/>
      <c r="AO292" s="183"/>
      <c r="AP292" s="183"/>
      <c r="AQ292" s="183"/>
      <c r="AR292" s="183"/>
      <c r="AS292" s="183"/>
      <c r="AT292" s="183"/>
      <c r="AU292" s="183"/>
      <c r="AV292" s="183"/>
      <c r="AW292" s="183"/>
      <c r="AX292" s="183"/>
      <c r="AY292" s="183"/>
      <c r="AZ292" s="183"/>
      <c r="BA292" s="183"/>
    </row>
    <row r="293" spans="1:53" x14ac:dyDescent="0.2">
      <c r="A293" s="183"/>
      <c r="B293" s="183"/>
      <c r="C293" s="183"/>
      <c r="D293" s="183"/>
      <c r="E293" s="183"/>
      <c r="F293" s="183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  <c r="AB293" s="183"/>
      <c r="AC293" s="183"/>
      <c r="AD293" s="183"/>
      <c r="AE293" s="183"/>
      <c r="AF293" s="183"/>
      <c r="AG293" s="183"/>
      <c r="AH293" s="183"/>
      <c r="AI293" s="183"/>
      <c r="AJ293" s="183"/>
      <c r="AK293" s="183"/>
      <c r="AL293" s="183"/>
      <c r="AM293" s="183"/>
      <c r="AN293" s="183"/>
      <c r="AO293" s="183"/>
      <c r="AP293" s="183"/>
      <c r="AQ293" s="183"/>
      <c r="AR293" s="183"/>
      <c r="AS293" s="183"/>
      <c r="AT293" s="183"/>
      <c r="AU293" s="183"/>
      <c r="AV293" s="183"/>
      <c r="AW293" s="183"/>
      <c r="AX293" s="183"/>
      <c r="AY293" s="183"/>
      <c r="AZ293" s="183"/>
      <c r="BA293" s="183"/>
    </row>
    <row r="294" spans="1:53" x14ac:dyDescent="0.2">
      <c r="A294" s="183"/>
      <c r="B294" s="183"/>
      <c r="C294" s="183"/>
      <c r="D294" s="183"/>
      <c r="E294" s="183"/>
      <c r="F294" s="183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  <c r="AB294" s="183"/>
      <c r="AC294" s="183"/>
      <c r="AD294" s="183"/>
      <c r="AE294" s="183"/>
      <c r="AF294" s="183"/>
      <c r="AG294" s="183"/>
      <c r="AH294" s="183"/>
      <c r="AI294" s="183"/>
      <c r="AJ294" s="183"/>
      <c r="AK294" s="183"/>
      <c r="AL294" s="183"/>
      <c r="AM294" s="183"/>
      <c r="AN294" s="183"/>
      <c r="AO294" s="183"/>
      <c r="AP294" s="183"/>
      <c r="AQ294" s="183"/>
      <c r="AR294" s="183"/>
      <c r="AS294" s="183"/>
      <c r="AT294" s="183"/>
      <c r="AU294" s="183"/>
      <c r="AV294" s="183"/>
      <c r="AW294" s="183"/>
      <c r="AX294" s="183"/>
      <c r="AY294" s="183"/>
      <c r="AZ294" s="183"/>
      <c r="BA294" s="183"/>
    </row>
    <row r="295" spans="1:53" x14ac:dyDescent="0.2">
      <c r="A295" s="183"/>
      <c r="B295" s="183"/>
      <c r="C295" s="183"/>
      <c r="D295" s="183"/>
      <c r="E295" s="183"/>
      <c r="F295" s="183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  <c r="AB295" s="183"/>
      <c r="AC295" s="183"/>
      <c r="AD295" s="183"/>
      <c r="AE295" s="183"/>
      <c r="AF295" s="183"/>
      <c r="AG295" s="183"/>
      <c r="AH295" s="183"/>
      <c r="AI295" s="183"/>
      <c r="AJ295" s="183"/>
      <c r="AK295" s="183"/>
      <c r="AL295" s="183"/>
      <c r="AM295" s="183"/>
      <c r="AN295" s="183"/>
      <c r="AO295" s="183"/>
      <c r="AP295" s="183"/>
      <c r="AQ295" s="183"/>
      <c r="AR295" s="183"/>
      <c r="AS295" s="183"/>
      <c r="AT295" s="183"/>
      <c r="AU295" s="183"/>
      <c r="AV295" s="183"/>
      <c r="AW295" s="183"/>
      <c r="AX295" s="183"/>
      <c r="AY295" s="183"/>
      <c r="AZ295" s="183"/>
      <c r="BA295" s="183"/>
    </row>
    <row r="296" spans="1:53" x14ac:dyDescent="0.2">
      <c r="A296" s="183"/>
      <c r="B296" s="183"/>
      <c r="C296" s="183"/>
      <c r="D296" s="183"/>
      <c r="E296" s="183"/>
      <c r="F296" s="183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  <c r="AB296" s="183"/>
      <c r="AC296" s="183"/>
      <c r="AD296" s="183"/>
      <c r="AE296" s="183"/>
      <c r="AF296" s="183"/>
      <c r="AG296" s="183"/>
      <c r="AH296" s="183"/>
      <c r="AI296" s="183"/>
      <c r="AJ296" s="183"/>
      <c r="AK296" s="183"/>
      <c r="AL296" s="183"/>
      <c r="AM296" s="183"/>
      <c r="AN296" s="183"/>
      <c r="AO296" s="183"/>
      <c r="AP296" s="183"/>
      <c r="AQ296" s="183"/>
      <c r="AR296" s="183"/>
      <c r="AS296" s="183"/>
      <c r="AT296" s="183"/>
      <c r="AU296" s="183"/>
      <c r="AV296" s="183"/>
      <c r="AW296" s="183"/>
      <c r="AX296" s="183"/>
      <c r="AY296" s="183"/>
      <c r="AZ296" s="183"/>
      <c r="BA296" s="183"/>
    </row>
    <row r="297" spans="1:53" x14ac:dyDescent="0.2">
      <c r="A297" s="183"/>
      <c r="B297" s="183"/>
      <c r="C297" s="183"/>
      <c r="D297" s="183"/>
      <c r="E297" s="183"/>
      <c r="F297" s="183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183"/>
      <c r="AN297" s="183"/>
      <c r="AO297" s="183"/>
      <c r="AP297" s="183"/>
      <c r="AQ297" s="183"/>
      <c r="AR297" s="183"/>
      <c r="AS297" s="183"/>
      <c r="AT297" s="183"/>
      <c r="AU297" s="183"/>
      <c r="AV297" s="183"/>
      <c r="AW297" s="183"/>
      <c r="AX297" s="183"/>
      <c r="AY297" s="183"/>
      <c r="AZ297" s="183"/>
      <c r="BA297" s="183"/>
    </row>
    <row r="298" spans="1:53" x14ac:dyDescent="0.2">
      <c r="A298" s="183"/>
      <c r="B298" s="183"/>
      <c r="C298" s="183"/>
      <c r="D298" s="183"/>
      <c r="E298" s="183"/>
      <c r="F298" s="183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183"/>
      <c r="AN298" s="183"/>
      <c r="AO298" s="183"/>
      <c r="AP298" s="183"/>
      <c r="AQ298" s="183"/>
      <c r="AR298" s="183"/>
      <c r="AS298" s="183"/>
      <c r="AT298" s="183"/>
      <c r="AU298" s="183"/>
      <c r="AV298" s="183"/>
      <c r="AW298" s="183"/>
      <c r="AX298" s="183"/>
      <c r="AY298" s="183"/>
      <c r="AZ298" s="183"/>
      <c r="BA298" s="183"/>
    </row>
    <row r="299" spans="1:53" x14ac:dyDescent="0.2">
      <c r="A299" s="183"/>
      <c r="B299" s="183"/>
      <c r="C299" s="183"/>
      <c r="D299" s="183"/>
      <c r="E299" s="183"/>
      <c r="F299" s="183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183"/>
      <c r="AN299" s="183"/>
      <c r="AO299" s="183"/>
      <c r="AP299" s="183"/>
      <c r="AQ299" s="183"/>
      <c r="AR299" s="183"/>
      <c r="AS299" s="183"/>
      <c r="AT299" s="183"/>
      <c r="AU299" s="183"/>
      <c r="AV299" s="183"/>
      <c r="AW299" s="183"/>
      <c r="AX299" s="183"/>
      <c r="AY299" s="183"/>
      <c r="AZ299" s="183"/>
      <c r="BA299" s="183"/>
    </row>
    <row r="300" spans="1:53" x14ac:dyDescent="0.2">
      <c r="A300" s="183"/>
      <c r="B300" s="183"/>
      <c r="C300" s="183"/>
      <c r="D300" s="183"/>
      <c r="E300" s="183"/>
      <c r="F300" s="183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183"/>
      <c r="AN300" s="183"/>
      <c r="AO300" s="183"/>
      <c r="AP300" s="183"/>
      <c r="AQ300" s="183"/>
      <c r="AR300" s="183"/>
      <c r="AS300" s="183"/>
      <c r="AT300" s="183"/>
      <c r="AU300" s="183"/>
      <c r="AV300" s="183"/>
      <c r="AW300" s="183"/>
      <c r="AX300" s="183"/>
      <c r="AY300" s="183"/>
      <c r="AZ300" s="183"/>
      <c r="BA300" s="183"/>
    </row>
    <row r="301" spans="1:53" x14ac:dyDescent="0.2">
      <c r="A301" s="183"/>
      <c r="B301" s="183"/>
      <c r="C301" s="183"/>
      <c r="D301" s="183"/>
      <c r="E301" s="183"/>
      <c r="F301" s="183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  <c r="AB301" s="183"/>
      <c r="AC301" s="183"/>
      <c r="AD301" s="183"/>
      <c r="AE301" s="183"/>
      <c r="AF301" s="183"/>
      <c r="AG301" s="183"/>
      <c r="AH301" s="183"/>
      <c r="AI301" s="183"/>
      <c r="AJ301" s="183"/>
      <c r="AK301" s="183"/>
      <c r="AL301" s="183"/>
      <c r="AM301" s="183"/>
      <c r="AN301" s="183"/>
      <c r="AO301" s="183"/>
      <c r="AP301" s="183"/>
      <c r="AQ301" s="183"/>
      <c r="AR301" s="183"/>
      <c r="AS301" s="183"/>
      <c r="AT301" s="183"/>
      <c r="AU301" s="183"/>
      <c r="AV301" s="183"/>
      <c r="AW301" s="183"/>
      <c r="AX301" s="183"/>
      <c r="AY301" s="183"/>
      <c r="AZ301" s="183"/>
      <c r="BA301" s="183"/>
    </row>
    <row r="302" spans="1:53" x14ac:dyDescent="0.2">
      <c r="A302" s="183"/>
      <c r="B302" s="183"/>
      <c r="C302" s="183"/>
      <c r="D302" s="183"/>
      <c r="E302" s="183"/>
      <c r="F302" s="183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183"/>
      <c r="AT302" s="183"/>
      <c r="AU302" s="183"/>
      <c r="AV302" s="183"/>
      <c r="AW302" s="183"/>
      <c r="AX302" s="183"/>
      <c r="AY302" s="183"/>
      <c r="AZ302" s="183"/>
      <c r="BA302" s="183"/>
    </row>
    <row r="303" spans="1:53" x14ac:dyDescent="0.2">
      <c r="A303" s="183"/>
      <c r="B303" s="183"/>
      <c r="C303" s="183"/>
      <c r="D303" s="183"/>
      <c r="E303" s="183"/>
      <c r="F303" s="183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  <c r="AB303" s="183"/>
      <c r="AC303" s="183"/>
      <c r="AD303" s="183"/>
      <c r="AE303" s="183"/>
      <c r="AF303" s="183"/>
      <c r="AG303" s="183"/>
      <c r="AH303" s="183"/>
      <c r="AI303" s="183"/>
      <c r="AJ303" s="183"/>
      <c r="AK303" s="183"/>
      <c r="AL303" s="183"/>
      <c r="AM303" s="183"/>
      <c r="AN303" s="183"/>
      <c r="AO303" s="183"/>
      <c r="AP303" s="183"/>
      <c r="AQ303" s="183"/>
      <c r="AR303" s="183"/>
      <c r="AS303" s="183"/>
      <c r="AT303" s="183"/>
      <c r="AU303" s="183"/>
      <c r="AV303" s="183"/>
      <c r="AW303" s="183"/>
      <c r="AX303" s="183"/>
      <c r="AY303" s="183"/>
      <c r="AZ303" s="183"/>
      <c r="BA303" s="183"/>
    </row>
    <row r="304" spans="1:53" x14ac:dyDescent="0.2">
      <c r="A304" s="183"/>
      <c r="B304" s="183"/>
      <c r="C304" s="183"/>
      <c r="D304" s="183"/>
      <c r="E304" s="183"/>
      <c r="F304" s="183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  <c r="AB304" s="183"/>
      <c r="AC304" s="183"/>
      <c r="AD304" s="183"/>
      <c r="AE304" s="183"/>
      <c r="AF304" s="183"/>
      <c r="AG304" s="183"/>
      <c r="AH304" s="183"/>
      <c r="AI304" s="183"/>
      <c r="AJ304" s="183"/>
      <c r="AK304" s="183"/>
      <c r="AL304" s="183"/>
      <c r="AM304" s="183"/>
      <c r="AN304" s="183"/>
      <c r="AO304" s="183"/>
      <c r="AP304" s="183"/>
      <c r="AQ304" s="183"/>
      <c r="AR304" s="183"/>
      <c r="AS304" s="183"/>
      <c r="AT304" s="183"/>
      <c r="AU304" s="183"/>
      <c r="AV304" s="183"/>
      <c r="AW304" s="183"/>
      <c r="AX304" s="183"/>
      <c r="AY304" s="183"/>
      <c r="AZ304" s="183"/>
      <c r="BA304" s="183"/>
    </row>
    <row r="305" spans="1:53" x14ac:dyDescent="0.2">
      <c r="A305" s="183"/>
      <c r="B305" s="183"/>
      <c r="C305" s="183"/>
      <c r="D305" s="183"/>
      <c r="E305" s="183"/>
      <c r="F305" s="183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  <c r="AB305" s="183"/>
      <c r="AC305" s="183"/>
      <c r="AD305" s="183"/>
      <c r="AE305" s="183"/>
      <c r="AF305" s="183"/>
      <c r="AG305" s="183"/>
      <c r="AH305" s="183"/>
      <c r="AI305" s="183"/>
      <c r="AJ305" s="183"/>
      <c r="AK305" s="183"/>
      <c r="AL305" s="183"/>
      <c r="AM305" s="183"/>
      <c r="AN305" s="183"/>
      <c r="AO305" s="183"/>
      <c r="AP305" s="183"/>
      <c r="AQ305" s="183"/>
      <c r="AR305" s="183"/>
      <c r="AS305" s="183"/>
      <c r="AT305" s="183"/>
      <c r="AU305" s="183"/>
      <c r="AV305" s="183"/>
      <c r="AW305" s="183"/>
      <c r="AX305" s="183"/>
      <c r="AY305" s="183"/>
      <c r="AZ305" s="183"/>
      <c r="BA305" s="183"/>
    </row>
    <row r="306" spans="1:53" x14ac:dyDescent="0.2">
      <c r="A306" s="183"/>
      <c r="B306" s="183"/>
      <c r="C306" s="183"/>
      <c r="D306" s="183"/>
      <c r="E306" s="183"/>
      <c r="F306" s="183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  <c r="AB306" s="183"/>
      <c r="AC306" s="183"/>
      <c r="AD306" s="183"/>
      <c r="AE306" s="183"/>
      <c r="AF306" s="183"/>
      <c r="AG306" s="183"/>
      <c r="AH306" s="183"/>
      <c r="AI306" s="183"/>
      <c r="AJ306" s="183"/>
      <c r="AK306" s="183"/>
      <c r="AL306" s="183"/>
      <c r="AM306" s="183"/>
      <c r="AN306" s="183"/>
      <c r="AO306" s="183"/>
      <c r="AP306" s="183"/>
      <c r="AQ306" s="183"/>
      <c r="AR306" s="183"/>
      <c r="AS306" s="183"/>
      <c r="AT306" s="183"/>
      <c r="AU306" s="183"/>
      <c r="AV306" s="183"/>
      <c r="AW306" s="183"/>
      <c r="AX306" s="183"/>
      <c r="AY306" s="183"/>
      <c r="AZ306" s="183"/>
      <c r="BA306" s="183"/>
    </row>
    <row r="307" spans="1:53" x14ac:dyDescent="0.2">
      <c r="A307" s="183"/>
      <c r="B307" s="183"/>
      <c r="C307" s="183"/>
      <c r="D307" s="183"/>
      <c r="E307" s="183"/>
      <c r="F307" s="183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  <c r="AB307" s="183"/>
      <c r="AC307" s="183"/>
      <c r="AD307" s="183"/>
      <c r="AE307" s="183"/>
      <c r="AF307" s="183"/>
      <c r="AG307" s="183"/>
      <c r="AH307" s="183"/>
      <c r="AI307" s="183"/>
      <c r="AJ307" s="183"/>
      <c r="AK307" s="183"/>
      <c r="AL307" s="183"/>
      <c r="AM307" s="183"/>
      <c r="AN307" s="183"/>
      <c r="AO307" s="183"/>
      <c r="AP307" s="183"/>
      <c r="AQ307" s="183"/>
      <c r="AR307" s="183"/>
      <c r="AS307" s="183"/>
      <c r="AT307" s="183"/>
      <c r="AU307" s="183"/>
      <c r="AV307" s="183"/>
      <c r="AW307" s="183"/>
      <c r="AX307" s="183"/>
      <c r="AY307" s="183"/>
      <c r="AZ307" s="183"/>
      <c r="BA307" s="183"/>
    </row>
    <row r="308" spans="1:53" x14ac:dyDescent="0.2">
      <c r="A308" s="183"/>
      <c r="B308" s="183"/>
      <c r="C308" s="183"/>
      <c r="D308" s="183"/>
      <c r="E308" s="183"/>
      <c r="F308" s="183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  <c r="AB308" s="183"/>
      <c r="AC308" s="183"/>
      <c r="AD308" s="183"/>
      <c r="AE308" s="183"/>
      <c r="AF308" s="183"/>
      <c r="AG308" s="183"/>
      <c r="AH308" s="183"/>
      <c r="AI308" s="183"/>
      <c r="AJ308" s="183"/>
      <c r="AK308" s="183"/>
      <c r="AL308" s="183"/>
      <c r="AM308" s="183"/>
      <c r="AN308" s="183"/>
      <c r="AO308" s="183"/>
      <c r="AP308" s="183"/>
      <c r="AQ308" s="183"/>
      <c r="AR308" s="183"/>
      <c r="AS308" s="183"/>
      <c r="AT308" s="183"/>
      <c r="AU308" s="183"/>
      <c r="AV308" s="183"/>
      <c r="AW308" s="183"/>
      <c r="AX308" s="183"/>
      <c r="AY308" s="183"/>
      <c r="AZ308" s="183"/>
      <c r="BA308" s="183"/>
    </row>
    <row r="309" spans="1:53" x14ac:dyDescent="0.2">
      <c r="A309" s="183"/>
      <c r="B309" s="183"/>
      <c r="C309" s="183"/>
      <c r="D309" s="183"/>
      <c r="E309" s="183"/>
      <c r="F309" s="183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  <c r="AA309" s="183"/>
      <c r="AB309" s="183"/>
      <c r="AC309" s="183"/>
      <c r="AD309" s="183"/>
      <c r="AE309" s="183"/>
      <c r="AF309" s="183"/>
      <c r="AG309" s="183"/>
      <c r="AH309" s="183"/>
      <c r="AI309" s="183"/>
      <c r="AJ309" s="183"/>
      <c r="AK309" s="183"/>
      <c r="AL309" s="183"/>
      <c r="AM309" s="183"/>
      <c r="AN309" s="183"/>
      <c r="AO309" s="183"/>
      <c r="AP309" s="183"/>
      <c r="AQ309" s="183"/>
      <c r="AR309" s="183"/>
      <c r="AS309" s="183"/>
      <c r="AT309" s="183"/>
      <c r="AU309" s="183"/>
      <c r="AV309" s="183"/>
      <c r="AW309" s="183"/>
      <c r="AX309" s="183"/>
      <c r="AY309" s="183"/>
      <c r="AZ309" s="183"/>
      <c r="BA309" s="183"/>
    </row>
    <row r="310" spans="1:53" x14ac:dyDescent="0.2">
      <c r="A310" s="183"/>
      <c r="B310" s="183"/>
      <c r="C310" s="183"/>
      <c r="D310" s="183"/>
      <c r="E310" s="183"/>
      <c r="F310" s="183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  <c r="AB310" s="183"/>
      <c r="AC310" s="183"/>
      <c r="AD310" s="183"/>
      <c r="AE310" s="183"/>
      <c r="AF310" s="183"/>
      <c r="AG310" s="183"/>
      <c r="AH310" s="183"/>
      <c r="AI310" s="183"/>
      <c r="AJ310" s="183"/>
      <c r="AK310" s="183"/>
      <c r="AL310" s="183"/>
      <c r="AM310" s="183"/>
      <c r="AN310" s="183"/>
      <c r="AO310" s="183"/>
      <c r="AP310" s="183"/>
      <c r="AQ310" s="183"/>
      <c r="AR310" s="183"/>
      <c r="AS310" s="183"/>
      <c r="AT310" s="183"/>
      <c r="AU310" s="183"/>
      <c r="AV310" s="183"/>
      <c r="AW310" s="183"/>
      <c r="AX310" s="183"/>
      <c r="AY310" s="183"/>
      <c r="AZ310" s="183"/>
      <c r="BA310" s="183"/>
    </row>
    <row r="311" spans="1:53" x14ac:dyDescent="0.2">
      <c r="A311" s="183"/>
      <c r="B311" s="183"/>
      <c r="C311" s="183"/>
      <c r="D311" s="183"/>
      <c r="E311" s="183"/>
      <c r="F311" s="183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  <c r="AA311" s="183"/>
      <c r="AB311" s="183"/>
      <c r="AC311" s="183"/>
      <c r="AD311" s="183"/>
      <c r="AE311" s="183"/>
      <c r="AF311" s="183"/>
      <c r="AG311" s="183"/>
      <c r="AH311" s="183"/>
      <c r="AI311" s="183"/>
      <c r="AJ311" s="183"/>
      <c r="AK311" s="183"/>
      <c r="AL311" s="183"/>
      <c r="AM311" s="183"/>
      <c r="AN311" s="183"/>
      <c r="AO311" s="183"/>
      <c r="AP311" s="183"/>
      <c r="AQ311" s="183"/>
      <c r="AR311" s="183"/>
      <c r="AS311" s="183"/>
      <c r="AT311" s="183"/>
      <c r="AU311" s="183"/>
      <c r="AV311" s="183"/>
      <c r="AW311" s="183"/>
      <c r="AX311" s="183"/>
      <c r="AY311" s="183"/>
      <c r="AZ311" s="183"/>
      <c r="BA311" s="183"/>
    </row>
    <row r="312" spans="1:53" x14ac:dyDescent="0.2">
      <c r="A312" s="183"/>
      <c r="B312" s="183"/>
      <c r="C312" s="183"/>
      <c r="D312" s="183"/>
      <c r="E312" s="183"/>
      <c r="F312" s="183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  <c r="AB312" s="183"/>
      <c r="AC312" s="183"/>
      <c r="AD312" s="183"/>
      <c r="AE312" s="183"/>
      <c r="AF312" s="183"/>
      <c r="AG312" s="183"/>
      <c r="AH312" s="183"/>
      <c r="AI312" s="183"/>
      <c r="AJ312" s="183"/>
      <c r="AK312" s="183"/>
      <c r="AL312" s="183"/>
      <c r="AM312" s="183"/>
      <c r="AN312" s="183"/>
      <c r="AO312" s="183"/>
      <c r="AP312" s="183"/>
      <c r="AQ312" s="183"/>
      <c r="AR312" s="183"/>
      <c r="AS312" s="183"/>
      <c r="AT312" s="183"/>
      <c r="AU312" s="183"/>
      <c r="AV312" s="183"/>
      <c r="AW312" s="183"/>
      <c r="AX312" s="183"/>
      <c r="AY312" s="183"/>
      <c r="AZ312" s="183"/>
      <c r="BA312" s="183"/>
    </row>
    <row r="313" spans="1:53" x14ac:dyDescent="0.2">
      <c r="A313" s="183"/>
      <c r="B313" s="183"/>
      <c r="C313" s="183"/>
      <c r="D313" s="183"/>
      <c r="E313" s="183"/>
      <c r="F313" s="183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  <c r="AB313" s="183"/>
      <c r="AC313" s="183"/>
      <c r="AD313" s="183"/>
      <c r="AE313" s="183"/>
      <c r="AF313" s="183"/>
      <c r="AG313" s="183"/>
      <c r="AH313" s="183"/>
      <c r="AI313" s="183"/>
      <c r="AJ313" s="183"/>
      <c r="AK313" s="183"/>
      <c r="AL313" s="183"/>
      <c r="AM313" s="183"/>
      <c r="AN313" s="183"/>
      <c r="AO313" s="183"/>
      <c r="AP313" s="183"/>
      <c r="AQ313" s="183"/>
      <c r="AR313" s="183"/>
      <c r="AS313" s="183"/>
      <c r="AT313" s="183"/>
      <c r="AU313" s="183"/>
      <c r="AV313" s="183"/>
      <c r="AW313" s="183"/>
      <c r="AX313" s="183"/>
      <c r="AY313" s="183"/>
      <c r="AZ313" s="183"/>
      <c r="BA313" s="183"/>
    </row>
    <row r="314" spans="1:53" x14ac:dyDescent="0.2">
      <c r="A314" s="183"/>
      <c r="B314" s="183"/>
      <c r="C314" s="183"/>
      <c r="D314" s="183"/>
      <c r="E314" s="183"/>
      <c r="F314" s="183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  <c r="AB314" s="183"/>
      <c r="AC314" s="183"/>
      <c r="AD314" s="183"/>
      <c r="AE314" s="183"/>
      <c r="AF314" s="183"/>
      <c r="AG314" s="183"/>
      <c r="AH314" s="183"/>
      <c r="AI314" s="183"/>
      <c r="AJ314" s="183"/>
      <c r="AK314" s="183"/>
      <c r="AL314" s="183"/>
      <c r="AM314" s="183"/>
      <c r="AN314" s="183"/>
      <c r="AO314" s="183"/>
      <c r="AP314" s="183"/>
      <c r="AQ314" s="183"/>
      <c r="AR314" s="183"/>
      <c r="AS314" s="183"/>
      <c r="AT314" s="183"/>
      <c r="AU314" s="183"/>
      <c r="AV314" s="183"/>
      <c r="AW314" s="183"/>
      <c r="AX314" s="183"/>
      <c r="AY314" s="183"/>
      <c r="AZ314" s="183"/>
      <c r="BA314" s="183"/>
    </row>
    <row r="315" spans="1:53" x14ac:dyDescent="0.2">
      <c r="A315" s="183"/>
      <c r="B315" s="183"/>
      <c r="C315" s="183"/>
      <c r="D315" s="183"/>
      <c r="E315" s="183"/>
      <c r="F315" s="183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  <c r="AB315" s="183"/>
      <c r="AC315" s="183"/>
      <c r="AD315" s="183"/>
      <c r="AE315" s="183"/>
      <c r="AF315" s="183"/>
      <c r="AG315" s="183"/>
      <c r="AH315" s="183"/>
      <c r="AI315" s="183"/>
      <c r="AJ315" s="183"/>
      <c r="AK315" s="183"/>
      <c r="AL315" s="183"/>
      <c r="AM315" s="183"/>
      <c r="AN315" s="183"/>
      <c r="AO315" s="183"/>
      <c r="AP315" s="183"/>
      <c r="AQ315" s="183"/>
      <c r="AR315" s="183"/>
      <c r="AS315" s="183"/>
      <c r="AT315" s="183"/>
      <c r="AU315" s="183"/>
      <c r="AV315" s="183"/>
      <c r="AW315" s="183"/>
      <c r="AX315" s="183"/>
      <c r="AY315" s="183"/>
      <c r="AZ315" s="183"/>
      <c r="BA315" s="183"/>
    </row>
    <row r="316" spans="1:53" x14ac:dyDescent="0.2">
      <c r="A316" s="183"/>
      <c r="B316" s="183"/>
      <c r="C316" s="183"/>
      <c r="D316" s="183"/>
      <c r="E316" s="183"/>
      <c r="F316" s="183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  <c r="AB316" s="183"/>
      <c r="AC316" s="183"/>
      <c r="AD316" s="183"/>
      <c r="AE316" s="183"/>
      <c r="AF316" s="183"/>
      <c r="AG316" s="183"/>
      <c r="AH316" s="183"/>
      <c r="AI316" s="183"/>
      <c r="AJ316" s="183"/>
      <c r="AK316" s="183"/>
      <c r="AL316" s="183"/>
      <c r="AM316" s="183"/>
      <c r="AN316" s="183"/>
      <c r="AO316" s="183"/>
      <c r="AP316" s="183"/>
      <c r="AQ316" s="183"/>
      <c r="AR316" s="183"/>
      <c r="AS316" s="183"/>
      <c r="AT316" s="183"/>
      <c r="AU316" s="183"/>
      <c r="AV316" s="183"/>
      <c r="AW316" s="183"/>
      <c r="AX316" s="183"/>
      <c r="AY316" s="183"/>
      <c r="AZ316" s="183"/>
      <c r="BA316" s="183"/>
    </row>
    <row r="317" spans="1:53" x14ac:dyDescent="0.2">
      <c r="A317" s="183"/>
      <c r="B317" s="183"/>
      <c r="C317" s="183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183"/>
      <c r="AT317" s="183"/>
      <c r="AU317" s="183"/>
      <c r="AV317" s="183"/>
      <c r="AW317" s="183"/>
      <c r="AX317" s="183"/>
      <c r="AY317" s="183"/>
      <c r="AZ317" s="183"/>
      <c r="BA317" s="183"/>
    </row>
    <row r="318" spans="1:53" x14ac:dyDescent="0.2">
      <c r="A318" s="183"/>
      <c r="B318" s="183"/>
      <c r="C318" s="183"/>
      <c r="D318" s="183"/>
      <c r="E318" s="183"/>
      <c r="F318" s="183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  <c r="AB318" s="183"/>
      <c r="AC318" s="183"/>
      <c r="AD318" s="183"/>
      <c r="AE318" s="183"/>
      <c r="AF318" s="183"/>
      <c r="AG318" s="183"/>
      <c r="AH318" s="183"/>
      <c r="AI318" s="183"/>
      <c r="AJ318" s="183"/>
      <c r="AK318" s="183"/>
      <c r="AL318" s="183"/>
      <c r="AM318" s="183"/>
      <c r="AN318" s="183"/>
      <c r="AO318" s="183"/>
      <c r="AP318" s="183"/>
      <c r="AQ318" s="183"/>
      <c r="AR318" s="183"/>
      <c r="AS318" s="183"/>
      <c r="AT318" s="183"/>
      <c r="AU318" s="183"/>
      <c r="AV318" s="183"/>
      <c r="AW318" s="183"/>
      <c r="AX318" s="183"/>
      <c r="AY318" s="183"/>
      <c r="AZ318" s="183"/>
      <c r="BA318" s="183"/>
    </row>
    <row r="319" spans="1:53" x14ac:dyDescent="0.2">
      <c r="A319" s="183"/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3"/>
      <c r="AG319" s="183"/>
      <c r="AH319" s="183"/>
      <c r="AI319" s="183"/>
      <c r="AJ319" s="183"/>
      <c r="AK319" s="183"/>
      <c r="AL319" s="183"/>
      <c r="AM319" s="183"/>
      <c r="AN319" s="183"/>
      <c r="AO319" s="183"/>
      <c r="AP319" s="183"/>
      <c r="AQ319" s="183"/>
      <c r="AR319" s="183"/>
      <c r="AS319" s="183"/>
      <c r="AT319" s="183"/>
      <c r="AU319" s="183"/>
      <c r="AV319" s="183"/>
      <c r="AW319" s="183"/>
      <c r="AX319" s="183"/>
      <c r="AY319" s="183"/>
      <c r="AZ319" s="183"/>
      <c r="BA319" s="183"/>
    </row>
    <row r="320" spans="1:53" x14ac:dyDescent="0.2">
      <c r="A320" s="183"/>
      <c r="B320" s="183"/>
      <c r="C320" s="183"/>
      <c r="D320" s="183"/>
      <c r="E320" s="183"/>
      <c r="F320" s="183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183"/>
      <c r="AT320" s="183"/>
      <c r="AU320" s="183"/>
      <c r="AV320" s="183"/>
      <c r="AW320" s="183"/>
      <c r="AX320" s="183"/>
      <c r="AY320" s="183"/>
      <c r="AZ320" s="183"/>
      <c r="BA320" s="183"/>
    </row>
    <row r="321" spans="1:53" x14ac:dyDescent="0.2">
      <c r="A321" s="183"/>
      <c r="B321" s="183"/>
      <c r="C321" s="183"/>
      <c r="D321" s="183"/>
      <c r="E321" s="183"/>
      <c r="F321" s="183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  <c r="AB321" s="183"/>
      <c r="AC321" s="183"/>
      <c r="AD321" s="183"/>
      <c r="AE321" s="183"/>
      <c r="AF321" s="183"/>
      <c r="AG321" s="183"/>
      <c r="AH321" s="183"/>
      <c r="AI321" s="183"/>
      <c r="AJ321" s="183"/>
      <c r="AK321" s="183"/>
      <c r="AL321" s="183"/>
      <c r="AM321" s="183"/>
      <c r="AN321" s="183"/>
      <c r="AO321" s="183"/>
      <c r="AP321" s="183"/>
      <c r="AQ321" s="183"/>
      <c r="AR321" s="183"/>
      <c r="AS321" s="183"/>
      <c r="AT321" s="183"/>
      <c r="AU321" s="183"/>
      <c r="AV321" s="183"/>
      <c r="AW321" s="183"/>
      <c r="AX321" s="183"/>
      <c r="AY321" s="183"/>
      <c r="AZ321" s="183"/>
      <c r="BA321" s="183"/>
    </row>
    <row r="322" spans="1:53" x14ac:dyDescent="0.2">
      <c r="A322" s="183"/>
      <c r="B322" s="183"/>
      <c r="C322" s="183"/>
      <c r="D322" s="183"/>
      <c r="E322" s="183"/>
      <c r="F322" s="183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  <c r="AB322" s="183"/>
      <c r="AC322" s="183"/>
      <c r="AD322" s="183"/>
      <c r="AE322" s="183"/>
      <c r="AF322" s="183"/>
      <c r="AG322" s="183"/>
      <c r="AH322" s="183"/>
      <c r="AI322" s="183"/>
      <c r="AJ322" s="183"/>
      <c r="AK322" s="183"/>
      <c r="AL322" s="183"/>
      <c r="AM322" s="183"/>
      <c r="AN322" s="183"/>
      <c r="AO322" s="183"/>
      <c r="AP322" s="183"/>
      <c r="AQ322" s="183"/>
      <c r="AR322" s="183"/>
      <c r="AS322" s="183"/>
      <c r="AT322" s="183"/>
      <c r="AU322" s="183"/>
      <c r="AV322" s="183"/>
      <c r="AW322" s="183"/>
      <c r="AX322" s="183"/>
      <c r="AY322" s="183"/>
      <c r="AZ322" s="183"/>
      <c r="BA322" s="183"/>
    </row>
    <row r="323" spans="1:53" x14ac:dyDescent="0.2">
      <c r="A323" s="183"/>
      <c r="B323" s="183"/>
      <c r="C323" s="183"/>
      <c r="D323" s="183"/>
      <c r="E323" s="183"/>
      <c r="F323" s="183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  <c r="AA323" s="183"/>
      <c r="AB323" s="183"/>
      <c r="AC323" s="183"/>
      <c r="AD323" s="183"/>
      <c r="AE323" s="183"/>
      <c r="AF323" s="183"/>
      <c r="AG323" s="183"/>
      <c r="AH323" s="183"/>
      <c r="AI323" s="183"/>
      <c r="AJ323" s="183"/>
      <c r="AK323" s="183"/>
      <c r="AL323" s="183"/>
      <c r="AM323" s="183"/>
      <c r="AN323" s="183"/>
      <c r="AO323" s="183"/>
      <c r="AP323" s="183"/>
      <c r="AQ323" s="183"/>
      <c r="AR323" s="183"/>
      <c r="AS323" s="183"/>
      <c r="AT323" s="183"/>
      <c r="AU323" s="183"/>
      <c r="AV323" s="183"/>
      <c r="AW323" s="183"/>
      <c r="AX323" s="183"/>
      <c r="AY323" s="183"/>
      <c r="AZ323" s="183"/>
      <c r="BA323" s="183"/>
    </row>
    <row r="324" spans="1:53" x14ac:dyDescent="0.2">
      <c r="A324" s="183"/>
      <c r="B324" s="183"/>
      <c r="C324" s="183"/>
      <c r="D324" s="183"/>
      <c r="E324" s="183"/>
      <c r="F324" s="183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  <c r="AB324" s="183"/>
      <c r="AC324" s="183"/>
      <c r="AD324" s="183"/>
      <c r="AE324" s="183"/>
      <c r="AF324" s="183"/>
      <c r="AG324" s="183"/>
      <c r="AH324" s="183"/>
      <c r="AI324" s="183"/>
      <c r="AJ324" s="183"/>
      <c r="AK324" s="183"/>
      <c r="AL324" s="183"/>
      <c r="AM324" s="183"/>
      <c r="AN324" s="183"/>
      <c r="AO324" s="183"/>
      <c r="AP324" s="183"/>
      <c r="AQ324" s="183"/>
      <c r="AR324" s="183"/>
      <c r="AS324" s="183"/>
      <c r="AT324" s="183"/>
      <c r="AU324" s="183"/>
      <c r="AV324" s="183"/>
      <c r="AW324" s="183"/>
      <c r="AX324" s="183"/>
      <c r="AY324" s="183"/>
      <c r="AZ324" s="183"/>
      <c r="BA324" s="183"/>
    </row>
    <row r="325" spans="1:53" x14ac:dyDescent="0.2">
      <c r="A325" s="183"/>
      <c r="B325" s="183"/>
      <c r="C325" s="183"/>
      <c r="D325" s="183"/>
      <c r="E325" s="183"/>
      <c r="F325" s="183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  <c r="AB325" s="183"/>
      <c r="AC325" s="183"/>
      <c r="AD325" s="183"/>
      <c r="AE325" s="183"/>
      <c r="AF325" s="183"/>
      <c r="AG325" s="183"/>
      <c r="AH325" s="183"/>
      <c r="AI325" s="183"/>
      <c r="AJ325" s="183"/>
      <c r="AK325" s="183"/>
      <c r="AL325" s="183"/>
      <c r="AM325" s="183"/>
      <c r="AN325" s="183"/>
      <c r="AO325" s="183"/>
      <c r="AP325" s="183"/>
      <c r="AQ325" s="183"/>
      <c r="AR325" s="183"/>
      <c r="AS325" s="183"/>
      <c r="AT325" s="183"/>
      <c r="AU325" s="183"/>
      <c r="AV325" s="183"/>
      <c r="AW325" s="183"/>
      <c r="AX325" s="183"/>
      <c r="AY325" s="183"/>
      <c r="AZ325" s="183"/>
      <c r="BA325" s="183"/>
    </row>
    <row r="326" spans="1:53" x14ac:dyDescent="0.2">
      <c r="A326" s="183"/>
      <c r="B326" s="183"/>
      <c r="C326" s="183"/>
      <c r="D326" s="183"/>
      <c r="E326" s="183"/>
      <c r="F326" s="183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  <c r="AB326" s="183"/>
      <c r="AC326" s="183"/>
      <c r="AD326" s="183"/>
      <c r="AE326" s="183"/>
      <c r="AF326" s="183"/>
      <c r="AG326" s="183"/>
      <c r="AH326" s="183"/>
      <c r="AI326" s="183"/>
      <c r="AJ326" s="183"/>
      <c r="AK326" s="183"/>
      <c r="AL326" s="183"/>
      <c r="AM326" s="183"/>
      <c r="AN326" s="183"/>
      <c r="AO326" s="183"/>
      <c r="AP326" s="183"/>
      <c r="AQ326" s="183"/>
      <c r="AR326" s="183"/>
      <c r="AS326" s="183"/>
      <c r="AT326" s="183"/>
      <c r="AU326" s="183"/>
      <c r="AV326" s="183"/>
      <c r="AW326" s="183"/>
      <c r="AX326" s="183"/>
      <c r="AY326" s="183"/>
      <c r="AZ326" s="183"/>
      <c r="BA326" s="183"/>
    </row>
    <row r="327" spans="1:53" x14ac:dyDescent="0.2">
      <c r="A327" s="183"/>
      <c r="B327" s="183"/>
      <c r="C327" s="183"/>
      <c r="D327" s="183"/>
      <c r="E327" s="183"/>
      <c r="F327" s="183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  <c r="AA327" s="183"/>
      <c r="AB327" s="183"/>
      <c r="AC327" s="183"/>
      <c r="AD327" s="183"/>
      <c r="AE327" s="183"/>
      <c r="AF327" s="183"/>
      <c r="AG327" s="183"/>
      <c r="AH327" s="183"/>
      <c r="AI327" s="183"/>
      <c r="AJ327" s="183"/>
      <c r="AK327" s="183"/>
      <c r="AL327" s="183"/>
      <c r="AM327" s="183"/>
      <c r="AN327" s="183"/>
      <c r="AO327" s="183"/>
      <c r="AP327" s="183"/>
      <c r="AQ327" s="183"/>
      <c r="AR327" s="183"/>
      <c r="AS327" s="183"/>
      <c r="AT327" s="183"/>
      <c r="AU327" s="183"/>
      <c r="AV327" s="183"/>
      <c r="AW327" s="183"/>
      <c r="AX327" s="183"/>
      <c r="AY327" s="183"/>
      <c r="AZ327" s="183"/>
      <c r="BA327" s="183"/>
    </row>
    <row r="328" spans="1:53" x14ac:dyDescent="0.2">
      <c r="A328" s="183"/>
      <c r="B328" s="183"/>
      <c r="C328" s="183"/>
      <c r="D328" s="183"/>
      <c r="E328" s="183"/>
      <c r="F328" s="183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  <c r="AA328" s="183"/>
      <c r="AB328" s="183"/>
      <c r="AC328" s="183"/>
      <c r="AD328" s="183"/>
      <c r="AE328" s="183"/>
      <c r="AF328" s="183"/>
      <c r="AG328" s="183"/>
      <c r="AH328" s="183"/>
      <c r="AI328" s="183"/>
      <c r="AJ328" s="183"/>
      <c r="AK328" s="183"/>
      <c r="AL328" s="183"/>
      <c r="AM328" s="183"/>
      <c r="AN328" s="183"/>
      <c r="AO328" s="183"/>
      <c r="AP328" s="183"/>
      <c r="AQ328" s="183"/>
      <c r="AR328" s="183"/>
      <c r="AS328" s="183"/>
      <c r="AT328" s="183"/>
      <c r="AU328" s="183"/>
      <c r="AV328" s="183"/>
      <c r="AW328" s="183"/>
      <c r="AX328" s="183"/>
      <c r="AY328" s="183"/>
      <c r="AZ328" s="183"/>
      <c r="BA328" s="183"/>
    </row>
    <row r="329" spans="1:53" x14ac:dyDescent="0.2">
      <c r="A329" s="183"/>
      <c r="B329" s="183"/>
      <c r="C329" s="183"/>
      <c r="D329" s="183"/>
      <c r="E329" s="183"/>
      <c r="F329" s="183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  <c r="AA329" s="183"/>
      <c r="AB329" s="183"/>
      <c r="AC329" s="183"/>
      <c r="AD329" s="183"/>
      <c r="AE329" s="183"/>
      <c r="AF329" s="183"/>
      <c r="AG329" s="183"/>
      <c r="AH329" s="183"/>
      <c r="AI329" s="183"/>
      <c r="AJ329" s="183"/>
      <c r="AK329" s="183"/>
      <c r="AL329" s="183"/>
      <c r="AM329" s="183"/>
      <c r="AN329" s="183"/>
      <c r="AO329" s="183"/>
      <c r="AP329" s="183"/>
      <c r="AQ329" s="183"/>
      <c r="AR329" s="183"/>
      <c r="AS329" s="183"/>
      <c r="AT329" s="183"/>
      <c r="AU329" s="183"/>
      <c r="AV329" s="183"/>
      <c r="AW329" s="183"/>
      <c r="AX329" s="183"/>
      <c r="AY329" s="183"/>
      <c r="AZ329" s="183"/>
      <c r="BA329" s="183"/>
    </row>
    <row r="330" spans="1:53" x14ac:dyDescent="0.2">
      <c r="A330" s="183"/>
      <c r="B330" s="183"/>
      <c r="C330" s="183"/>
      <c r="D330" s="183"/>
      <c r="E330" s="183"/>
      <c r="F330" s="183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  <c r="AB330" s="183"/>
      <c r="AC330" s="183"/>
      <c r="AD330" s="183"/>
      <c r="AE330" s="183"/>
      <c r="AF330" s="183"/>
      <c r="AG330" s="183"/>
      <c r="AH330" s="183"/>
      <c r="AI330" s="183"/>
      <c r="AJ330" s="183"/>
      <c r="AK330" s="183"/>
      <c r="AL330" s="183"/>
      <c r="AM330" s="183"/>
      <c r="AN330" s="183"/>
      <c r="AO330" s="183"/>
      <c r="AP330" s="183"/>
      <c r="AQ330" s="183"/>
      <c r="AR330" s="183"/>
      <c r="AS330" s="183"/>
      <c r="AT330" s="183"/>
      <c r="AU330" s="183"/>
      <c r="AV330" s="183"/>
      <c r="AW330" s="183"/>
      <c r="AX330" s="183"/>
      <c r="AY330" s="183"/>
      <c r="AZ330" s="183"/>
      <c r="BA330" s="183"/>
    </row>
    <row r="331" spans="1:53" x14ac:dyDescent="0.2">
      <c r="A331" s="183"/>
      <c r="B331" s="183"/>
      <c r="C331" s="183"/>
      <c r="D331" s="183"/>
      <c r="E331" s="183"/>
      <c r="F331" s="183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  <c r="AB331" s="183"/>
      <c r="AC331" s="183"/>
      <c r="AD331" s="183"/>
      <c r="AE331" s="183"/>
      <c r="AF331" s="183"/>
      <c r="AG331" s="183"/>
      <c r="AH331" s="183"/>
      <c r="AI331" s="183"/>
      <c r="AJ331" s="183"/>
      <c r="AK331" s="183"/>
      <c r="AL331" s="183"/>
      <c r="AM331" s="183"/>
      <c r="AN331" s="183"/>
      <c r="AO331" s="183"/>
      <c r="AP331" s="183"/>
      <c r="AQ331" s="183"/>
      <c r="AR331" s="183"/>
      <c r="AS331" s="183"/>
      <c r="AT331" s="183"/>
      <c r="AU331" s="183"/>
      <c r="AV331" s="183"/>
      <c r="AW331" s="183"/>
      <c r="AX331" s="183"/>
      <c r="AY331" s="183"/>
      <c r="AZ331" s="183"/>
      <c r="BA331" s="183"/>
    </row>
    <row r="332" spans="1:53" x14ac:dyDescent="0.2">
      <c r="A332" s="183"/>
      <c r="B332" s="183"/>
      <c r="C332" s="183"/>
      <c r="D332" s="183"/>
      <c r="E332" s="183"/>
      <c r="F332" s="183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  <c r="AB332" s="183"/>
      <c r="AC332" s="183"/>
      <c r="AD332" s="183"/>
      <c r="AE332" s="183"/>
      <c r="AF332" s="183"/>
      <c r="AG332" s="183"/>
      <c r="AH332" s="183"/>
      <c r="AI332" s="183"/>
      <c r="AJ332" s="183"/>
      <c r="AK332" s="183"/>
      <c r="AL332" s="183"/>
      <c r="AM332" s="183"/>
      <c r="AN332" s="183"/>
      <c r="AO332" s="183"/>
      <c r="AP332" s="183"/>
      <c r="AQ332" s="183"/>
      <c r="AR332" s="183"/>
      <c r="AS332" s="183"/>
      <c r="AT332" s="183"/>
      <c r="AU332" s="183"/>
      <c r="AV332" s="183"/>
      <c r="AW332" s="183"/>
      <c r="AX332" s="183"/>
      <c r="AY332" s="183"/>
      <c r="AZ332" s="183"/>
      <c r="BA332" s="183"/>
    </row>
    <row r="333" spans="1:53" x14ac:dyDescent="0.2">
      <c r="A333" s="183"/>
      <c r="B333" s="183"/>
      <c r="C333" s="183"/>
      <c r="D333" s="183"/>
      <c r="E333" s="183"/>
      <c r="F333" s="183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  <c r="AB333" s="183"/>
      <c r="AC333" s="183"/>
      <c r="AD333" s="183"/>
      <c r="AE333" s="183"/>
      <c r="AF333" s="183"/>
      <c r="AG333" s="183"/>
      <c r="AH333" s="183"/>
      <c r="AI333" s="183"/>
      <c r="AJ333" s="183"/>
      <c r="AK333" s="183"/>
      <c r="AL333" s="183"/>
      <c r="AM333" s="183"/>
      <c r="AN333" s="183"/>
      <c r="AO333" s="183"/>
      <c r="AP333" s="183"/>
      <c r="AQ333" s="183"/>
      <c r="AR333" s="183"/>
      <c r="AS333" s="183"/>
      <c r="AT333" s="183"/>
      <c r="AU333" s="183"/>
      <c r="AV333" s="183"/>
      <c r="AW333" s="183"/>
      <c r="AX333" s="183"/>
      <c r="AY333" s="183"/>
      <c r="AZ333" s="183"/>
      <c r="BA333" s="183"/>
    </row>
    <row r="334" spans="1:53" x14ac:dyDescent="0.2">
      <c r="A334" s="183"/>
      <c r="B334" s="183"/>
      <c r="C334" s="183"/>
      <c r="D334" s="183"/>
      <c r="E334" s="183"/>
      <c r="F334" s="183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  <c r="AB334" s="183"/>
      <c r="AC334" s="183"/>
      <c r="AD334" s="183"/>
      <c r="AE334" s="183"/>
      <c r="AF334" s="183"/>
      <c r="AG334" s="183"/>
      <c r="AH334" s="183"/>
      <c r="AI334" s="183"/>
      <c r="AJ334" s="183"/>
      <c r="AK334" s="183"/>
      <c r="AL334" s="183"/>
      <c r="AM334" s="183"/>
      <c r="AN334" s="183"/>
      <c r="AO334" s="183"/>
      <c r="AP334" s="183"/>
      <c r="AQ334" s="183"/>
      <c r="AR334" s="183"/>
      <c r="AS334" s="183"/>
      <c r="AT334" s="183"/>
      <c r="AU334" s="183"/>
      <c r="AV334" s="183"/>
      <c r="AW334" s="183"/>
      <c r="AX334" s="183"/>
      <c r="AY334" s="183"/>
      <c r="AZ334" s="183"/>
      <c r="BA334" s="183"/>
    </row>
    <row r="335" spans="1:53" x14ac:dyDescent="0.2">
      <c r="A335" s="183"/>
      <c r="B335" s="183"/>
      <c r="C335" s="183"/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  <c r="AB335" s="183"/>
      <c r="AC335" s="183"/>
      <c r="AD335" s="183"/>
      <c r="AE335" s="183"/>
      <c r="AF335" s="183"/>
      <c r="AG335" s="183"/>
      <c r="AH335" s="183"/>
      <c r="AI335" s="183"/>
      <c r="AJ335" s="183"/>
      <c r="AK335" s="183"/>
      <c r="AL335" s="183"/>
      <c r="AM335" s="183"/>
      <c r="AN335" s="183"/>
      <c r="AO335" s="183"/>
      <c r="AP335" s="183"/>
      <c r="AQ335" s="183"/>
      <c r="AR335" s="183"/>
      <c r="AS335" s="183"/>
      <c r="AT335" s="183"/>
      <c r="AU335" s="183"/>
      <c r="AV335" s="183"/>
      <c r="AW335" s="183"/>
      <c r="AX335" s="183"/>
      <c r="AY335" s="183"/>
      <c r="AZ335" s="183"/>
      <c r="BA335" s="183"/>
    </row>
    <row r="336" spans="1:53" x14ac:dyDescent="0.2">
      <c r="A336" s="183"/>
      <c r="B336" s="183"/>
      <c r="C336" s="183"/>
      <c r="D336" s="183"/>
      <c r="E336" s="183"/>
      <c r="F336" s="183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  <c r="AB336" s="183"/>
      <c r="AC336" s="183"/>
      <c r="AD336" s="183"/>
      <c r="AE336" s="183"/>
      <c r="AF336" s="183"/>
      <c r="AG336" s="183"/>
      <c r="AH336" s="183"/>
      <c r="AI336" s="183"/>
      <c r="AJ336" s="183"/>
      <c r="AK336" s="183"/>
      <c r="AL336" s="183"/>
      <c r="AM336" s="183"/>
      <c r="AN336" s="183"/>
      <c r="AO336" s="183"/>
      <c r="AP336" s="183"/>
      <c r="AQ336" s="183"/>
      <c r="AR336" s="183"/>
      <c r="AS336" s="183"/>
      <c r="AT336" s="183"/>
      <c r="AU336" s="183"/>
      <c r="AV336" s="183"/>
      <c r="AW336" s="183"/>
      <c r="AX336" s="183"/>
      <c r="AY336" s="183"/>
      <c r="AZ336" s="183"/>
      <c r="BA336" s="183"/>
    </row>
    <row r="337" spans="1:53" x14ac:dyDescent="0.2">
      <c r="A337" s="183"/>
      <c r="B337" s="183"/>
      <c r="C337" s="183"/>
      <c r="D337" s="183"/>
      <c r="E337" s="183"/>
      <c r="F337" s="183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  <c r="AB337" s="183"/>
      <c r="AC337" s="183"/>
      <c r="AD337" s="183"/>
      <c r="AE337" s="183"/>
      <c r="AF337" s="183"/>
      <c r="AG337" s="183"/>
      <c r="AH337" s="183"/>
      <c r="AI337" s="183"/>
      <c r="AJ337" s="183"/>
      <c r="AK337" s="183"/>
      <c r="AL337" s="183"/>
      <c r="AM337" s="183"/>
      <c r="AN337" s="183"/>
      <c r="AO337" s="183"/>
      <c r="AP337" s="183"/>
      <c r="AQ337" s="183"/>
      <c r="AR337" s="183"/>
      <c r="AS337" s="183"/>
      <c r="AT337" s="183"/>
      <c r="AU337" s="183"/>
      <c r="AV337" s="183"/>
      <c r="AW337" s="183"/>
      <c r="AX337" s="183"/>
      <c r="AY337" s="183"/>
      <c r="AZ337" s="183"/>
      <c r="BA337" s="183"/>
    </row>
    <row r="338" spans="1:53" x14ac:dyDescent="0.2">
      <c r="A338" s="183"/>
      <c r="B338" s="183"/>
      <c r="C338" s="183"/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183"/>
      <c r="AT338" s="183"/>
      <c r="AU338" s="183"/>
      <c r="AV338" s="183"/>
      <c r="AW338" s="183"/>
      <c r="AX338" s="183"/>
      <c r="AY338" s="183"/>
      <c r="AZ338" s="183"/>
      <c r="BA338" s="183"/>
    </row>
    <row r="339" spans="1:53" x14ac:dyDescent="0.2">
      <c r="A339" s="183"/>
      <c r="B339" s="183"/>
      <c r="C339" s="183"/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  <c r="AB339" s="183"/>
      <c r="AC339" s="183"/>
      <c r="AD339" s="183"/>
      <c r="AE339" s="183"/>
      <c r="AF339" s="183"/>
      <c r="AG339" s="183"/>
      <c r="AH339" s="183"/>
      <c r="AI339" s="183"/>
      <c r="AJ339" s="183"/>
      <c r="AK339" s="183"/>
      <c r="AL339" s="183"/>
      <c r="AM339" s="183"/>
      <c r="AN339" s="183"/>
      <c r="AO339" s="183"/>
      <c r="AP339" s="183"/>
      <c r="AQ339" s="183"/>
      <c r="AR339" s="183"/>
      <c r="AS339" s="183"/>
      <c r="AT339" s="183"/>
      <c r="AU339" s="183"/>
      <c r="AV339" s="183"/>
      <c r="AW339" s="183"/>
      <c r="AX339" s="183"/>
      <c r="AY339" s="183"/>
      <c r="AZ339" s="183"/>
      <c r="BA339" s="183"/>
    </row>
    <row r="340" spans="1:53" x14ac:dyDescent="0.2">
      <c r="A340" s="183"/>
      <c r="B340" s="183"/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3"/>
      <c r="AS340" s="183"/>
      <c r="AT340" s="183"/>
      <c r="AU340" s="183"/>
      <c r="AV340" s="183"/>
      <c r="AW340" s="183"/>
      <c r="AX340" s="183"/>
      <c r="AY340" s="183"/>
      <c r="AZ340" s="183"/>
      <c r="BA340" s="183"/>
    </row>
    <row r="341" spans="1:53" x14ac:dyDescent="0.2">
      <c r="A341" s="183"/>
      <c r="B341" s="183"/>
      <c r="C341" s="183"/>
      <c r="D341" s="183"/>
      <c r="E341" s="183"/>
      <c r="F341" s="183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  <c r="AA341" s="183"/>
      <c r="AB341" s="183"/>
      <c r="AC341" s="183"/>
      <c r="AD341" s="183"/>
      <c r="AE341" s="183"/>
      <c r="AF341" s="183"/>
      <c r="AG341" s="183"/>
      <c r="AH341" s="183"/>
      <c r="AI341" s="183"/>
      <c r="AJ341" s="183"/>
      <c r="AK341" s="183"/>
      <c r="AL341" s="183"/>
      <c r="AM341" s="183"/>
      <c r="AN341" s="183"/>
      <c r="AO341" s="183"/>
      <c r="AP341" s="183"/>
      <c r="AQ341" s="183"/>
      <c r="AR341" s="183"/>
      <c r="AS341" s="183"/>
      <c r="AT341" s="183"/>
      <c r="AU341" s="183"/>
      <c r="AV341" s="183"/>
      <c r="AW341" s="183"/>
      <c r="AX341" s="183"/>
      <c r="AY341" s="183"/>
      <c r="AZ341" s="183"/>
      <c r="BA341" s="183"/>
    </row>
    <row r="342" spans="1:53" x14ac:dyDescent="0.2">
      <c r="A342" s="183"/>
      <c r="B342" s="183"/>
      <c r="C342" s="183"/>
      <c r="D342" s="183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  <c r="AA342" s="183"/>
      <c r="AB342" s="183"/>
      <c r="AC342" s="183"/>
      <c r="AD342" s="183"/>
      <c r="AE342" s="183"/>
      <c r="AF342" s="183"/>
      <c r="AG342" s="183"/>
      <c r="AH342" s="183"/>
      <c r="AI342" s="183"/>
      <c r="AJ342" s="183"/>
      <c r="AK342" s="183"/>
      <c r="AL342" s="183"/>
      <c r="AM342" s="183"/>
      <c r="AN342" s="183"/>
      <c r="AO342" s="183"/>
      <c r="AP342" s="183"/>
      <c r="AQ342" s="183"/>
      <c r="AR342" s="183"/>
      <c r="AS342" s="183"/>
      <c r="AT342" s="183"/>
      <c r="AU342" s="183"/>
      <c r="AV342" s="183"/>
      <c r="AW342" s="183"/>
      <c r="AX342" s="183"/>
      <c r="AY342" s="183"/>
      <c r="AZ342" s="183"/>
      <c r="BA342" s="183"/>
    </row>
    <row r="343" spans="1:53" x14ac:dyDescent="0.2">
      <c r="A343" s="183"/>
      <c r="B343" s="183"/>
      <c r="C343" s="183"/>
      <c r="D343" s="183"/>
      <c r="E343" s="183"/>
      <c r="F343" s="183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  <c r="AB343" s="183"/>
      <c r="AC343" s="183"/>
      <c r="AD343" s="183"/>
      <c r="AE343" s="183"/>
      <c r="AF343" s="183"/>
      <c r="AG343" s="183"/>
      <c r="AH343" s="183"/>
      <c r="AI343" s="183"/>
      <c r="AJ343" s="183"/>
      <c r="AK343" s="183"/>
      <c r="AL343" s="183"/>
      <c r="AM343" s="183"/>
      <c r="AN343" s="183"/>
      <c r="AO343" s="183"/>
      <c r="AP343" s="183"/>
      <c r="AQ343" s="183"/>
      <c r="AR343" s="183"/>
      <c r="AS343" s="183"/>
      <c r="AT343" s="183"/>
      <c r="AU343" s="183"/>
      <c r="AV343" s="183"/>
      <c r="AW343" s="183"/>
      <c r="AX343" s="183"/>
      <c r="AY343" s="183"/>
      <c r="AZ343" s="183"/>
      <c r="BA343" s="183"/>
    </row>
    <row r="344" spans="1:53" x14ac:dyDescent="0.2">
      <c r="A344" s="183"/>
      <c r="B344" s="183"/>
      <c r="C344" s="183"/>
      <c r="D344" s="183"/>
      <c r="E344" s="183"/>
      <c r="F344" s="183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  <c r="AB344" s="183"/>
      <c r="AC344" s="183"/>
      <c r="AD344" s="183"/>
      <c r="AE344" s="183"/>
      <c r="AF344" s="183"/>
      <c r="AG344" s="183"/>
      <c r="AH344" s="183"/>
      <c r="AI344" s="183"/>
      <c r="AJ344" s="183"/>
      <c r="AK344" s="183"/>
      <c r="AL344" s="183"/>
      <c r="AM344" s="183"/>
      <c r="AN344" s="183"/>
      <c r="AO344" s="183"/>
      <c r="AP344" s="183"/>
      <c r="AQ344" s="183"/>
      <c r="AR344" s="183"/>
      <c r="AS344" s="183"/>
      <c r="AT344" s="183"/>
      <c r="AU344" s="183"/>
      <c r="AV344" s="183"/>
      <c r="AW344" s="183"/>
      <c r="AX344" s="183"/>
      <c r="AY344" s="183"/>
      <c r="AZ344" s="183"/>
      <c r="BA344" s="183"/>
    </row>
    <row r="345" spans="1:53" x14ac:dyDescent="0.2">
      <c r="A345" s="183"/>
      <c r="B345" s="183"/>
      <c r="C345" s="183"/>
      <c r="D345" s="183"/>
      <c r="E345" s="183"/>
      <c r="F345" s="183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  <c r="AA345" s="183"/>
      <c r="AB345" s="183"/>
      <c r="AC345" s="183"/>
      <c r="AD345" s="183"/>
      <c r="AE345" s="183"/>
      <c r="AF345" s="183"/>
      <c r="AG345" s="183"/>
      <c r="AH345" s="183"/>
      <c r="AI345" s="183"/>
      <c r="AJ345" s="183"/>
      <c r="AK345" s="183"/>
      <c r="AL345" s="183"/>
      <c r="AM345" s="183"/>
      <c r="AN345" s="183"/>
      <c r="AO345" s="183"/>
      <c r="AP345" s="183"/>
      <c r="AQ345" s="183"/>
      <c r="AR345" s="183"/>
      <c r="AS345" s="183"/>
      <c r="AT345" s="183"/>
      <c r="AU345" s="183"/>
      <c r="AV345" s="183"/>
      <c r="AW345" s="183"/>
      <c r="AX345" s="183"/>
      <c r="AY345" s="183"/>
      <c r="AZ345" s="183"/>
      <c r="BA345" s="183"/>
    </row>
    <row r="346" spans="1:53" x14ac:dyDescent="0.2">
      <c r="A346" s="183"/>
      <c r="B346" s="183"/>
      <c r="C346" s="183"/>
      <c r="D346" s="183"/>
      <c r="E346" s="183"/>
      <c r="F346" s="183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  <c r="AA346" s="183"/>
      <c r="AB346" s="183"/>
      <c r="AC346" s="183"/>
      <c r="AD346" s="183"/>
      <c r="AE346" s="183"/>
      <c r="AF346" s="183"/>
      <c r="AG346" s="183"/>
      <c r="AH346" s="183"/>
      <c r="AI346" s="183"/>
      <c r="AJ346" s="183"/>
      <c r="AK346" s="183"/>
      <c r="AL346" s="183"/>
      <c r="AM346" s="183"/>
      <c r="AN346" s="183"/>
      <c r="AO346" s="183"/>
      <c r="AP346" s="183"/>
      <c r="AQ346" s="183"/>
      <c r="AR346" s="183"/>
      <c r="AS346" s="183"/>
      <c r="AT346" s="183"/>
      <c r="AU346" s="183"/>
      <c r="AV346" s="183"/>
      <c r="AW346" s="183"/>
      <c r="AX346" s="183"/>
      <c r="AY346" s="183"/>
      <c r="AZ346" s="183"/>
      <c r="BA346" s="183"/>
    </row>
    <row r="347" spans="1:53" x14ac:dyDescent="0.2">
      <c r="A347" s="183"/>
      <c r="B347" s="183"/>
      <c r="C347" s="183"/>
      <c r="D347" s="183"/>
      <c r="E347" s="183"/>
      <c r="F347" s="183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  <c r="AA347" s="183"/>
      <c r="AB347" s="183"/>
      <c r="AC347" s="183"/>
      <c r="AD347" s="183"/>
      <c r="AE347" s="183"/>
      <c r="AF347" s="183"/>
      <c r="AG347" s="183"/>
      <c r="AH347" s="183"/>
      <c r="AI347" s="183"/>
      <c r="AJ347" s="183"/>
      <c r="AK347" s="183"/>
      <c r="AL347" s="183"/>
      <c r="AM347" s="183"/>
      <c r="AN347" s="183"/>
      <c r="AO347" s="183"/>
      <c r="AP347" s="183"/>
      <c r="AQ347" s="183"/>
      <c r="AR347" s="183"/>
      <c r="AS347" s="183"/>
      <c r="AT347" s="183"/>
      <c r="AU347" s="183"/>
      <c r="AV347" s="183"/>
      <c r="AW347" s="183"/>
      <c r="AX347" s="183"/>
      <c r="AY347" s="183"/>
      <c r="AZ347" s="183"/>
      <c r="BA347" s="183"/>
    </row>
    <row r="348" spans="1:53" x14ac:dyDescent="0.2">
      <c r="A348" s="183"/>
      <c r="B348" s="183"/>
      <c r="C348" s="183"/>
      <c r="D348" s="183"/>
      <c r="E348" s="183"/>
      <c r="F348" s="183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  <c r="AA348" s="183"/>
      <c r="AB348" s="183"/>
      <c r="AC348" s="183"/>
      <c r="AD348" s="183"/>
      <c r="AE348" s="183"/>
      <c r="AF348" s="183"/>
      <c r="AG348" s="183"/>
      <c r="AH348" s="183"/>
      <c r="AI348" s="183"/>
      <c r="AJ348" s="183"/>
      <c r="AK348" s="183"/>
      <c r="AL348" s="183"/>
      <c r="AM348" s="183"/>
      <c r="AN348" s="183"/>
      <c r="AO348" s="183"/>
      <c r="AP348" s="183"/>
      <c r="AQ348" s="183"/>
      <c r="AR348" s="183"/>
      <c r="AS348" s="183"/>
      <c r="AT348" s="183"/>
      <c r="AU348" s="183"/>
      <c r="AV348" s="183"/>
      <c r="AW348" s="183"/>
      <c r="AX348" s="183"/>
      <c r="AY348" s="183"/>
      <c r="AZ348" s="183"/>
      <c r="BA348" s="183"/>
    </row>
    <row r="349" spans="1:53" x14ac:dyDescent="0.2">
      <c r="A349" s="183"/>
      <c r="B349" s="183"/>
      <c r="C349" s="183"/>
      <c r="D349" s="183"/>
      <c r="E349" s="183"/>
      <c r="F349" s="183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  <c r="AB349" s="183"/>
      <c r="AC349" s="183"/>
      <c r="AD349" s="183"/>
      <c r="AE349" s="183"/>
      <c r="AF349" s="183"/>
      <c r="AG349" s="183"/>
      <c r="AH349" s="183"/>
      <c r="AI349" s="183"/>
      <c r="AJ349" s="183"/>
      <c r="AK349" s="183"/>
      <c r="AL349" s="183"/>
      <c r="AM349" s="183"/>
      <c r="AN349" s="183"/>
      <c r="AO349" s="183"/>
      <c r="AP349" s="183"/>
      <c r="AQ349" s="183"/>
      <c r="AR349" s="183"/>
      <c r="AS349" s="183"/>
      <c r="AT349" s="183"/>
      <c r="AU349" s="183"/>
      <c r="AV349" s="183"/>
      <c r="AW349" s="183"/>
      <c r="AX349" s="183"/>
      <c r="AY349" s="183"/>
      <c r="AZ349" s="183"/>
      <c r="BA349" s="183"/>
    </row>
    <row r="350" spans="1:53" x14ac:dyDescent="0.2">
      <c r="A350" s="183"/>
      <c r="B350" s="183"/>
      <c r="C350" s="183"/>
      <c r="D350" s="183"/>
      <c r="E350" s="183"/>
      <c r="F350" s="183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  <c r="AB350" s="183"/>
      <c r="AC350" s="183"/>
      <c r="AD350" s="183"/>
      <c r="AE350" s="183"/>
      <c r="AF350" s="183"/>
      <c r="AG350" s="183"/>
      <c r="AH350" s="183"/>
      <c r="AI350" s="183"/>
      <c r="AJ350" s="183"/>
      <c r="AK350" s="183"/>
      <c r="AL350" s="183"/>
      <c r="AM350" s="183"/>
      <c r="AN350" s="183"/>
      <c r="AO350" s="183"/>
      <c r="AP350" s="183"/>
      <c r="AQ350" s="183"/>
      <c r="AR350" s="183"/>
      <c r="AS350" s="183"/>
      <c r="AT350" s="183"/>
      <c r="AU350" s="183"/>
      <c r="AV350" s="183"/>
      <c r="AW350" s="183"/>
      <c r="AX350" s="183"/>
      <c r="AY350" s="183"/>
      <c r="AZ350" s="183"/>
      <c r="BA350" s="183"/>
    </row>
    <row r="351" spans="1:53" x14ac:dyDescent="0.2">
      <c r="A351" s="183"/>
      <c r="B351" s="183"/>
      <c r="C351" s="183"/>
      <c r="D351" s="183"/>
      <c r="E351" s="183"/>
      <c r="F351" s="183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  <c r="AA351" s="183"/>
      <c r="AB351" s="183"/>
      <c r="AC351" s="183"/>
      <c r="AD351" s="183"/>
      <c r="AE351" s="183"/>
      <c r="AF351" s="183"/>
      <c r="AG351" s="183"/>
      <c r="AH351" s="183"/>
      <c r="AI351" s="183"/>
      <c r="AJ351" s="183"/>
      <c r="AK351" s="183"/>
      <c r="AL351" s="183"/>
      <c r="AM351" s="183"/>
      <c r="AN351" s="183"/>
      <c r="AO351" s="183"/>
      <c r="AP351" s="183"/>
      <c r="AQ351" s="183"/>
      <c r="AR351" s="183"/>
      <c r="AS351" s="183"/>
      <c r="AT351" s="183"/>
      <c r="AU351" s="183"/>
      <c r="AV351" s="183"/>
      <c r="AW351" s="183"/>
      <c r="AX351" s="183"/>
      <c r="AY351" s="183"/>
      <c r="AZ351" s="183"/>
      <c r="BA351" s="183"/>
    </row>
    <row r="352" spans="1:53" x14ac:dyDescent="0.2">
      <c r="A352" s="183"/>
      <c r="B352" s="183"/>
      <c r="C352" s="183"/>
      <c r="D352" s="183"/>
      <c r="E352" s="183"/>
      <c r="F352" s="183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  <c r="AB352" s="183"/>
      <c r="AC352" s="183"/>
      <c r="AD352" s="183"/>
      <c r="AE352" s="183"/>
      <c r="AF352" s="183"/>
      <c r="AG352" s="183"/>
      <c r="AH352" s="183"/>
      <c r="AI352" s="183"/>
      <c r="AJ352" s="183"/>
      <c r="AK352" s="183"/>
      <c r="AL352" s="183"/>
      <c r="AM352" s="183"/>
      <c r="AN352" s="183"/>
      <c r="AO352" s="183"/>
      <c r="AP352" s="183"/>
      <c r="AQ352" s="183"/>
      <c r="AR352" s="183"/>
      <c r="AS352" s="183"/>
      <c r="AT352" s="183"/>
      <c r="AU352" s="183"/>
      <c r="AV352" s="183"/>
      <c r="AW352" s="183"/>
      <c r="AX352" s="183"/>
      <c r="AY352" s="183"/>
      <c r="AZ352" s="183"/>
      <c r="BA352" s="183"/>
    </row>
    <row r="353" spans="1:53" x14ac:dyDescent="0.2">
      <c r="A353" s="183"/>
      <c r="B353" s="183"/>
      <c r="C353" s="183"/>
      <c r="D353" s="183"/>
      <c r="E353" s="183"/>
      <c r="F353" s="183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  <c r="AB353" s="183"/>
      <c r="AC353" s="183"/>
      <c r="AD353" s="183"/>
      <c r="AE353" s="183"/>
      <c r="AF353" s="183"/>
      <c r="AG353" s="183"/>
      <c r="AH353" s="183"/>
      <c r="AI353" s="183"/>
      <c r="AJ353" s="183"/>
      <c r="AK353" s="183"/>
      <c r="AL353" s="183"/>
      <c r="AM353" s="183"/>
      <c r="AN353" s="183"/>
      <c r="AO353" s="183"/>
      <c r="AP353" s="183"/>
      <c r="AQ353" s="183"/>
      <c r="AR353" s="183"/>
      <c r="AS353" s="183"/>
      <c r="AT353" s="183"/>
      <c r="AU353" s="183"/>
      <c r="AV353" s="183"/>
      <c r="AW353" s="183"/>
      <c r="AX353" s="183"/>
      <c r="AY353" s="183"/>
      <c r="AZ353" s="183"/>
      <c r="BA353" s="183"/>
    </row>
    <row r="354" spans="1:53" x14ac:dyDescent="0.2">
      <c r="A354" s="183"/>
      <c r="B354" s="183"/>
      <c r="C354" s="183"/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  <c r="AB354" s="183"/>
      <c r="AC354" s="183"/>
      <c r="AD354" s="183"/>
      <c r="AE354" s="183"/>
      <c r="AF354" s="183"/>
      <c r="AG354" s="183"/>
      <c r="AH354" s="183"/>
      <c r="AI354" s="183"/>
      <c r="AJ354" s="183"/>
      <c r="AK354" s="183"/>
      <c r="AL354" s="183"/>
      <c r="AM354" s="183"/>
      <c r="AN354" s="183"/>
      <c r="AO354" s="183"/>
      <c r="AP354" s="183"/>
      <c r="AQ354" s="183"/>
      <c r="AR354" s="183"/>
      <c r="AS354" s="183"/>
      <c r="AT354" s="183"/>
      <c r="AU354" s="183"/>
      <c r="AV354" s="183"/>
      <c r="AW354" s="183"/>
      <c r="AX354" s="183"/>
      <c r="AY354" s="183"/>
      <c r="AZ354" s="183"/>
      <c r="BA354" s="183"/>
    </row>
    <row r="355" spans="1:53" x14ac:dyDescent="0.2">
      <c r="A355" s="183"/>
      <c r="B355" s="183"/>
      <c r="C355" s="183"/>
      <c r="D355" s="183"/>
      <c r="E355" s="183"/>
      <c r="F355" s="183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  <c r="AB355" s="183"/>
      <c r="AC355" s="183"/>
      <c r="AD355" s="183"/>
      <c r="AE355" s="183"/>
      <c r="AF355" s="183"/>
      <c r="AG355" s="183"/>
      <c r="AH355" s="183"/>
      <c r="AI355" s="183"/>
      <c r="AJ355" s="183"/>
      <c r="AK355" s="183"/>
      <c r="AL355" s="183"/>
      <c r="AM355" s="183"/>
      <c r="AN355" s="183"/>
      <c r="AO355" s="183"/>
      <c r="AP355" s="183"/>
      <c r="AQ355" s="183"/>
      <c r="AR355" s="183"/>
      <c r="AS355" s="183"/>
      <c r="AT355" s="183"/>
      <c r="AU355" s="183"/>
      <c r="AV355" s="183"/>
      <c r="AW355" s="183"/>
      <c r="AX355" s="183"/>
      <c r="AY355" s="183"/>
      <c r="AZ355" s="183"/>
      <c r="BA355" s="183"/>
    </row>
    <row r="356" spans="1:53" x14ac:dyDescent="0.2">
      <c r="A356" s="183"/>
      <c r="B356" s="183"/>
      <c r="C356" s="183"/>
      <c r="D356" s="183"/>
      <c r="E356" s="183"/>
      <c r="F356" s="183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183"/>
      <c r="AT356" s="183"/>
      <c r="AU356" s="183"/>
      <c r="AV356" s="183"/>
      <c r="AW356" s="183"/>
      <c r="AX356" s="183"/>
      <c r="AY356" s="183"/>
      <c r="AZ356" s="183"/>
      <c r="BA356" s="183"/>
    </row>
    <row r="357" spans="1:53" x14ac:dyDescent="0.2">
      <c r="A357" s="183"/>
      <c r="B357" s="183"/>
      <c r="C357" s="183"/>
      <c r="D357" s="183"/>
      <c r="E357" s="183"/>
      <c r="F357" s="183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  <c r="AA357" s="183"/>
      <c r="AB357" s="183"/>
      <c r="AC357" s="183"/>
      <c r="AD357" s="183"/>
      <c r="AE357" s="183"/>
      <c r="AF357" s="183"/>
      <c r="AG357" s="183"/>
      <c r="AH357" s="183"/>
      <c r="AI357" s="183"/>
      <c r="AJ357" s="183"/>
      <c r="AK357" s="183"/>
      <c r="AL357" s="183"/>
      <c r="AM357" s="183"/>
      <c r="AN357" s="183"/>
      <c r="AO357" s="183"/>
      <c r="AP357" s="183"/>
      <c r="AQ357" s="183"/>
      <c r="AR357" s="183"/>
      <c r="AS357" s="183"/>
      <c r="AT357" s="183"/>
      <c r="AU357" s="183"/>
      <c r="AV357" s="183"/>
      <c r="AW357" s="183"/>
      <c r="AX357" s="183"/>
      <c r="AY357" s="183"/>
      <c r="AZ357" s="183"/>
      <c r="BA357" s="183"/>
    </row>
    <row r="358" spans="1:53" x14ac:dyDescent="0.2">
      <c r="A358" s="183"/>
      <c r="B358" s="183"/>
      <c r="C358" s="183"/>
      <c r="D358" s="183"/>
      <c r="E358" s="183"/>
      <c r="F358" s="183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  <c r="AA358" s="183"/>
      <c r="AB358" s="183"/>
      <c r="AC358" s="183"/>
      <c r="AD358" s="183"/>
      <c r="AE358" s="183"/>
      <c r="AF358" s="183"/>
      <c r="AG358" s="183"/>
      <c r="AH358" s="183"/>
      <c r="AI358" s="183"/>
      <c r="AJ358" s="183"/>
      <c r="AK358" s="183"/>
      <c r="AL358" s="183"/>
      <c r="AM358" s="183"/>
      <c r="AN358" s="183"/>
      <c r="AO358" s="183"/>
      <c r="AP358" s="183"/>
      <c r="AQ358" s="183"/>
      <c r="AR358" s="183"/>
      <c r="AS358" s="183"/>
      <c r="AT358" s="183"/>
      <c r="AU358" s="183"/>
      <c r="AV358" s="183"/>
      <c r="AW358" s="183"/>
      <c r="AX358" s="183"/>
      <c r="AY358" s="183"/>
      <c r="AZ358" s="183"/>
      <c r="BA358" s="183"/>
    </row>
    <row r="359" spans="1:53" x14ac:dyDescent="0.2">
      <c r="A359" s="183"/>
      <c r="B359" s="183"/>
      <c r="C359" s="183"/>
      <c r="D359" s="183"/>
      <c r="E359" s="183"/>
      <c r="F359" s="183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  <c r="AA359" s="183"/>
      <c r="AB359" s="183"/>
      <c r="AC359" s="183"/>
      <c r="AD359" s="183"/>
      <c r="AE359" s="183"/>
      <c r="AF359" s="183"/>
      <c r="AG359" s="183"/>
      <c r="AH359" s="183"/>
      <c r="AI359" s="183"/>
      <c r="AJ359" s="183"/>
      <c r="AK359" s="183"/>
      <c r="AL359" s="183"/>
      <c r="AM359" s="183"/>
      <c r="AN359" s="183"/>
      <c r="AO359" s="183"/>
      <c r="AP359" s="183"/>
      <c r="AQ359" s="183"/>
      <c r="AR359" s="183"/>
      <c r="AS359" s="183"/>
      <c r="AT359" s="183"/>
      <c r="AU359" s="183"/>
      <c r="AV359" s="183"/>
      <c r="AW359" s="183"/>
      <c r="AX359" s="183"/>
      <c r="AY359" s="183"/>
      <c r="AZ359" s="183"/>
      <c r="BA359" s="183"/>
    </row>
    <row r="360" spans="1:53" x14ac:dyDescent="0.2">
      <c r="A360" s="183"/>
      <c r="B360" s="183"/>
      <c r="C360" s="183"/>
      <c r="D360" s="183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  <c r="AA360" s="183"/>
      <c r="AB360" s="183"/>
      <c r="AC360" s="183"/>
      <c r="AD360" s="183"/>
      <c r="AE360" s="183"/>
      <c r="AF360" s="183"/>
      <c r="AG360" s="183"/>
      <c r="AH360" s="183"/>
      <c r="AI360" s="183"/>
      <c r="AJ360" s="183"/>
      <c r="AK360" s="183"/>
      <c r="AL360" s="183"/>
      <c r="AM360" s="183"/>
      <c r="AN360" s="183"/>
      <c r="AO360" s="183"/>
      <c r="AP360" s="183"/>
      <c r="AQ360" s="183"/>
      <c r="AR360" s="183"/>
      <c r="AS360" s="183"/>
      <c r="AT360" s="183"/>
      <c r="AU360" s="183"/>
      <c r="AV360" s="183"/>
      <c r="AW360" s="183"/>
      <c r="AX360" s="183"/>
      <c r="AY360" s="183"/>
      <c r="AZ360" s="183"/>
      <c r="BA360" s="183"/>
    </row>
    <row r="361" spans="1:53" x14ac:dyDescent="0.2">
      <c r="A361" s="183"/>
      <c r="B361" s="183"/>
      <c r="C361" s="183"/>
      <c r="D361" s="183"/>
      <c r="E361" s="183"/>
      <c r="F361" s="183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  <c r="AA361" s="183"/>
      <c r="AB361" s="183"/>
      <c r="AC361" s="183"/>
      <c r="AD361" s="183"/>
      <c r="AE361" s="183"/>
      <c r="AF361" s="183"/>
      <c r="AG361" s="183"/>
      <c r="AH361" s="183"/>
      <c r="AI361" s="183"/>
      <c r="AJ361" s="183"/>
      <c r="AK361" s="183"/>
      <c r="AL361" s="183"/>
      <c r="AM361" s="183"/>
      <c r="AN361" s="183"/>
      <c r="AO361" s="183"/>
      <c r="AP361" s="183"/>
      <c r="AQ361" s="183"/>
      <c r="AR361" s="183"/>
      <c r="AS361" s="183"/>
      <c r="AT361" s="183"/>
      <c r="AU361" s="183"/>
      <c r="AV361" s="183"/>
      <c r="AW361" s="183"/>
      <c r="AX361" s="183"/>
      <c r="AY361" s="183"/>
      <c r="AZ361" s="183"/>
      <c r="BA361" s="183"/>
    </row>
    <row r="362" spans="1:53" x14ac:dyDescent="0.2">
      <c r="A362" s="183"/>
      <c r="B362" s="183"/>
      <c r="C362" s="183"/>
      <c r="D362" s="183"/>
      <c r="E362" s="183"/>
      <c r="F362" s="183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  <c r="AA362" s="183"/>
      <c r="AB362" s="183"/>
      <c r="AC362" s="183"/>
      <c r="AD362" s="183"/>
      <c r="AE362" s="183"/>
      <c r="AF362" s="183"/>
      <c r="AG362" s="183"/>
      <c r="AH362" s="183"/>
      <c r="AI362" s="183"/>
      <c r="AJ362" s="183"/>
      <c r="AK362" s="183"/>
      <c r="AL362" s="183"/>
      <c r="AM362" s="183"/>
      <c r="AN362" s="183"/>
      <c r="AO362" s="183"/>
      <c r="AP362" s="183"/>
      <c r="AQ362" s="183"/>
      <c r="AR362" s="183"/>
      <c r="AS362" s="183"/>
      <c r="AT362" s="183"/>
      <c r="AU362" s="183"/>
      <c r="AV362" s="183"/>
      <c r="AW362" s="183"/>
      <c r="AX362" s="183"/>
      <c r="AY362" s="183"/>
      <c r="AZ362" s="183"/>
      <c r="BA362" s="183"/>
    </row>
    <row r="363" spans="1:53" x14ac:dyDescent="0.2">
      <c r="A363" s="183"/>
      <c r="B363" s="183"/>
      <c r="C363" s="183"/>
      <c r="D363" s="183"/>
      <c r="E363" s="183"/>
      <c r="F363" s="183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  <c r="AA363" s="183"/>
      <c r="AB363" s="183"/>
      <c r="AC363" s="183"/>
      <c r="AD363" s="183"/>
      <c r="AE363" s="183"/>
      <c r="AF363" s="183"/>
      <c r="AG363" s="183"/>
      <c r="AH363" s="183"/>
      <c r="AI363" s="183"/>
      <c r="AJ363" s="183"/>
      <c r="AK363" s="183"/>
      <c r="AL363" s="183"/>
      <c r="AM363" s="183"/>
      <c r="AN363" s="183"/>
      <c r="AO363" s="183"/>
      <c r="AP363" s="183"/>
      <c r="AQ363" s="183"/>
      <c r="AR363" s="183"/>
      <c r="AS363" s="183"/>
      <c r="AT363" s="183"/>
      <c r="AU363" s="183"/>
      <c r="AV363" s="183"/>
      <c r="AW363" s="183"/>
      <c r="AX363" s="183"/>
      <c r="AY363" s="183"/>
      <c r="AZ363" s="183"/>
      <c r="BA363" s="183"/>
    </row>
    <row r="364" spans="1:53" x14ac:dyDescent="0.2">
      <c r="A364" s="183"/>
      <c r="B364" s="183"/>
      <c r="C364" s="183"/>
      <c r="D364" s="183"/>
      <c r="E364" s="183"/>
      <c r="F364" s="183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  <c r="AB364" s="183"/>
      <c r="AC364" s="183"/>
      <c r="AD364" s="183"/>
      <c r="AE364" s="183"/>
      <c r="AF364" s="183"/>
      <c r="AG364" s="183"/>
      <c r="AH364" s="183"/>
      <c r="AI364" s="183"/>
      <c r="AJ364" s="183"/>
      <c r="AK364" s="183"/>
      <c r="AL364" s="183"/>
      <c r="AM364" s="183"/>
      <c r="AN364" s="183"/>
      <c r="AO364" s="183"/>
      <c r="AP364" s="183"/>
      <c r="AQ364" s="183"/>
      <c r="AR364" s="183"/>
      <c r="AS364" s="183"/>
      <c r="AT364" s="183"/>
      <c r="AU364" s="183"/>
      <c r="AV364" s="183"/>
      <c r="AW364" s="183"/>
      <c r="AX364" s="183"/>
      <c r="AY364" s="183"/>
      <c r="AZ364" s="183"/>
      <c r="BA364" s="183"/>
    </row>
    <row r="365" spans="1:53" x14ac:dyDescent="0.2">
      <c r="A365" s="183"/>
      <c r="B365" s="183"/>
      <c r="C365" s="183"/>
      <c r="D365" s="183"/>
      <c r="E365" s="183"/>
      <c r="F365" s="183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  <c r="AA365" s="183"/>
      <c r="AB365" s="183"/>
      <c r="AC365" s="183"/>
      <c r="AD365" s="183"/>
      <c r="AE365" s="183"/>
      <c r="AF365" s="183"/>
      <c r="AG365" s="183"/>
      <c r="AH365" s="183"/>
      <c r="AI365" s="183"/>
      <c r="AJ365" s="183"/>
      <c r="AK365" s="183"/>
      <c r="AL365" s="183"/>
      <c r="AM365" s="183"/>
      <c r="AN365" s="183"/>
      <c r="AO365" s="183"/>
      <c r="AP365" s="183"/>
      <c r="AQ365" s="183"/>
      <c r="AR365" s="183"/>
      <c r="AS365" s="183"/>
      <c r="AT365" s="183"/>
      <c r="AU365" s="183"/>
      <c r="AV365" s="183"/>
      <c r="AW365" s="183"/>
      <c r="AX365" s="183"/>
      <c r="AY365" s="183"/>
      <c r="AZ365" s="183"/>
      <c r="BA365" s="183"/>
    </row>
    <row r="366" spans="1:53" x14ac:dyDescent="0.2">
      <c r="A366" s="183"/>
      <c r="B366" s="183"/>
      <c r="C366" s="183"/>
      <c r="D366" s="183"/>
      <c r="E366" s="183"/>
      <c r="F366" s="183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  <c r="AA366" s="183"/>
      <c r="AB366" s="183"/>
      <c r="AC366" s="183"/>
      <c r="AD366" s="183"/>
      <c r="AE366" s="183"/>
      <c r="AF366" s="183"/>
      <c r="AG366" s="183"/>
      <c r="AH366" s="183"/>
      <c r="AI366" s="183"/>
      <c r="AJ366" s="183"/>
      <c r="AK366" s="183"/>
      <c r="AL366" s="183"/>
      <c r="AM366" s="183"/>
      <c r="AN366" s="183"/>
      <c r="AO366" s="183"/>
      <c r="AP366" s="183"/>
      <c r="AQ366" s="183"/>
      <c r="AR366" s="183"/>
      <c r="AS366" s="183"/>
      <c r="AT366" s="183"/>
      <c r="AU366" s="183"/>
      <c r="AV366" s="183"/>
      <c r="AW366" s="183"/>
      <c r="AX366" s="183"/>
      <c r="AY366" s="183"/>
      <c r="AZ366" s="183"/>
      <c r="BA366" s="183"/>
    </row>
    <row r="367" spans="1:53" x14ac:dyDescent="0.2">
      <c r="A367" s="183"/>
      <c r="B367" s="183"/>
      <c r="C367" s="183"/>
      <c r="D367" s="183"/>
      <c r="E367" s="183"/>
      <c r="F367" s="183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  <c r="AA367" s="183"/>
      <c r="AB367" s="183"/>
      <c r="AC367" s="183"/>
      <c r="AD367" s="183"/>
      <c r="AE367" s="183"/>
      <c r="AF367" s="183"/>
      <c r="AG367" s="183"/>
      <c r="AH367" s="183"/>
      <c r="AI367" s="183"/>
      <c r="AJ367" s="183"/>
      <c r="AK367" s="183"/>
      <c r="AL367" s="183"/>
      <c r="AM367" s="183"/>
      <c r="AN367" s="183"/>
      <c r="AO367" s="183"/>
      <c r="AP367" s="183"/>
      <c r="AQ367" s="183"/>
      <c r="AR367" s="183"/>
      <c r="AS367" s="183"/>
      <c r="AT367" s="183"/>
      <c r="AU367" s="183"/>
      <c r="AV367" s="183"/>
      <c r="AW367" s="183"/>
      <c r="AX367" s="183"/>
      <c r="AY367" s="183"/>
      <c r="AZ367" s="183"/>
      <c r="BA367" s="183"/>
    </row>
    <row r="368" spans="1:53" x14ac:dyDescent="0.2">
      <c r="A368" s="183"/>
      <c r="B368" s="183"/>
      <c r="C368" s="183"/>
      <c r="D368" s="183"/>
      <c r="E368" s="183"/>
      <c r="F368" s="183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  <c r="AB368" s="183"/>
      <c r="AC368" s="183"/>
      <c r="AD368" s="183"/>
      <c r="AE368" s="183"/>
      <c r="AF368" s="183"/>
      <c r="AG368" s="183"/>
      <c r="AH368" s="183"/>
      <c r="AI368" s="183"/>
      <c r="AJ368" s="183"/>
      <c r="AK368" s="183"/>
      <c r="AL368" s="183"/>
      <c r="AM368" s="183"/>
      <c r="AN368" s="183"/>
      <c r="AO368" s="183"/>
      <c r="AP368" s="183"/>
      <c r="AQ368" s="183"/>
      <c r="AR368" s="183"/>
      <c r="AS368" s="183"/>
      <c r="AT368" s="183"/>
      <c r="AU368" s="183"/>
      <c r="AV368" s="183"/>
      <c r="AW368" s="183"/>
      <c r="AX368" s="183"/>
      <c r="AY368" s="183"/>
      <c r="AZ368" s="183"/>
      <c r="BA368" s="183"/>
    </row>
    <row r="369" spans="1:53" x14ac:dyDescent="0.2">
      <c r="A369" s="183"/>
      <c r="B369" s="183"/>
      <c r="C369" s="183"/>
      <c r="D369" s="183"/>
      <c r="E369" s="183"/>
      <c r="F369" s="183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  <c r="AB369" s="183"/>
      <c r="AC369" s="183"/>
      <c r="AD369" s="183"/>
      <c r="AE369" s="183"/>
      <c r="AF369" s="183"/>
      <c r="AG369" s="183"/>
      <c r="AH369" s="183"/>
      <c r="AI369" s="183"/>
      <c r="AJ369" s="183"/>
      <c r="AK369" s="183"/>
      <c r="AL369" s="183"/>
      <c r="AM369" s="183"/>
      <c r="AN369" s="183"/>
      <c r="AO369" s="183"/>
      <c r="AP369" s="183"/>
      <c r="AQ369" s="183"/>
      <c r="AR369" s="183"/>
      <c r="AS369" s="183"/>
      <c r="AT369" s="183"/>
      <c r="AU369" s="183"/>
      <c r="AV369" s="183"/>
      <c r="AW369" s="183"/>
      <c r="AX369" s="183"/>
      <c r="AY369" s="183"/>
      <c r="AZ369" s="183"/>
      <c r="BA369" s="183"/>
    </row>
    <row r="370" spans="1:53" x14ac:dyDescent="0.2">
      <c r="A370" s="183"/>
      <c r="B370" s="183"/>
      <c r="C370" s="183"/>
      <c r="D370" s="183"/>
      <c r="E370" s="183"/>
      <c r="F370" s="183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  <c r="AB370" s="183"/>
      <c r="AC370" s="183"/>
      <c r="AD370" s="183"/>
      <c r="AE370" s="183"/>
      <c r="AF370" s="183"/>
      <c r="AG370" s="183"/>
      <c r="AH370" s="183"/>
      <c r="AI370" s="183"/>
      <c r="AJ370" s="183"/>
      <c r="AK370" s="183"/>
      <c r="AL370" s="183"/>
      <c r="AM370" s="183"/>
      <c r="AN370" s="183"/>
      <c r="AO370" s="183"/>
      <c r="AP370" s="183"/>
      <c r="AQ370" s="183"/>
      <c r="AR370" s="183"/>
      <c r="AS370" s="183"/>
      <c r="AT370" s="183"/>
      <c r="AU370" s="183"/>
      <c r="AV370" s="183"/>
      <c r="AW370" s="183"/>
      <c r="AX370" s="183"/>
      <c r="AY370" s="183"/>
      <c r="AZ370" s="183"/>
      <c r="BA370" s="183"/>
    </row>
    <row r="371" spans="1:53" x14ac:dyDescent="0.2">
      <c r="A371" s="183"/>
      <c r="B371" s="183"/>
      <c r="C371" s="183"/>
      <c r="D371" s="183"/>
      <c r="E371" s="183"/>
      <c r="F371" s="183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  <c r="AB371" s="183"/>
      <c r="AC371" s="183"/>
      <c r="AD371" s="183"/>
      <c r="AE371" s="183"/>
      <c r="AF371" s="183"/>
      <c r="AG371" s="183"/>
      <c r="AH371" s="183"/>
      <c r="AI371" s="183"/>
      <c r="AJ371" s="183"/>
      <c r="AK371" s="183"/>
      <c r="AL371" s="183"/>
      <c r="AM371" s="183"/>
      <c r="AN371" s="183"/>
      <c r="AO371" s="183"/>
      <c r="AP371" s="183"/>
      <c r="AQ371" s="183"/>
      <c r="AR371" s="183"/>
      <c r="AS371" s="183"/>
      <c r="AT371" s="183"/>
      <c r="AU371" s="183"/>
      <c r="AV371" s="183"/>
      <c r="AW371" s="183"/>
      <c r="AX371" s="183"/>
      <c r="AY371" s="183"/>
      <c r="AZ371" s="183"/>
      <c r="BA371" s="183"/>
    </row>
    <row r="372" spans="1:53" x14ac:dyDescent="0.2">
      <c r="A372" s="183"/>
      <c r="B372" s="183"/>
      <c r="C372" s="183"/>
      <c r="D372" s="183"/>
      <c r="E372" s="183"/>
      <c r="F372" s="183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  <c r="AB372" s="183"/>
      <c r="AC372" s="183"/>
      <c r="AD372" s="183"/>
      <c r="AE372" s="183"/>
      <c r="AF372" s="183"/>
      <c r="AG372" s="183"/>
      <c r="AH372" s="183"/>
      <c r="AI372" s="183"/>
      <c r="AJ372" s="183"/>
      <c r="AK372" s="183"/>
      <c r="AL372" s="183"/>
      <c r="AM372" s="183"/>
      <c r="AN372" s="183"/>
      <c r="AO372" s="183"/>
      <c r="AP372" s="183"/>
      <c r="AQ372" s="183"/>
      <c r="AR372" s="183"/>
      <c r="AS372" s="183"/>
      <c r="AT372" s="183"/>
      <c r="AU372" s="183"/>
      <c r="AV372" s="183"/>
      <c r="AW372" s="183"/>
      <c r="AX372" s="183"/>
      <c r="AY372" s="183"/>
      <c r="AZ372" s="183"/>
      <c r="BA372" s="183"/>
    </row>
    <row r="373" spans="1:53" x14ac:dyDescent="0.2">
      <c r="A373" s="183"/>
      <c r="B373" s="183"/>
      <c r="C373" s="183"/>
      <c r="D373" s="183"/>
      <c r="E373" s="183"/>
      <c r="F373" s="183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  <c r="AB373" s="183"/>
      <c r="AC373" s="183"/>
      <c r="AD373" s="183"/>
      <c r="AE373" s="183"/>
      <c r="AF373" s="183"/>
      <c r="AG373" s="183"/>
      <c r="AH373" s="183"/>
      <c r="AI373" s="183"/>
      <c r="AJ373" s="183"/>
      <c r="AK373" s="183"/>
      <c r="AL373" s="183"/>
      <c r="AM373" s="183"/>
      <c r="AN373" s="183"/>
      <c r="AO373" s="183"/>
      <c r="AP373" s="183"/>
      <c r="AQ373" s="183"/>
      <c r="AR373" s="183"/>
      <c r="AS373" s="183"/>
      <c r="AT373" s="183"/>
      <c r="AU373" s="183"/>
      <c r="AV373" s="183"/>
      <c r="AW373" s="183"/>
      <c r="AX373" s="183"/>
      <c r="AY373" s="183"/>
      <c r="AZ373" s="183"/>
      <c r="BA373" s="183"/>
    </row>
    <row r="374" spans="1:53" x14ac:dyDescent="0.2">
      <c r="A374" s="183"/>
      <c r="B374" s="183"/>
      <c r="C374" s="183"/>
      <c r="D374" s="183"/>
      <c r="E374" s="183"/>
      <c r="F374" s="183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183"/>
      <c r="AT374" s="183"/>
      <c r="AU374" s="183"/>
      <c r="AV374" s="183"/>
      <c r="AW374" s="183"/>
      <c r="AX374" s="183"/>
      <c r="AY374" s="183"/>
      <c r="AZ374" s="183"/>
      <c r="BA374" s="183"/>
    </row>
    <row r="375" spans="1:53" x14ac:dyDescent="0.2">
      <c r="A375" s="183"/>
      <c r="B375" s="183"/>
      <c r="C375" s="183"/>
      <c r="D375" s="183"/>
      <c r="E375" s="183"/>
      <c r="F375" s="183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  <c r="AB375" s="183"/>
      <c r="AC375" s="183"/>
      <c r="AD375" s="183"/>
      <c r="AE375" s="183"/>
      <c r="AF375" s="183"/>
      <c r="AG375" s="183"/>
      <c r="AH375" s="183"/>
      <c r="AI375" s="183"/>
      <c r="AJ375" s="183"/>
      <c r="AK375" s="183"/>
      <c r="AL375" s="183"/>
      <c r="AM375" s="183"/>
      <c r="AN375" s="183"/>
      <c r="AO375" s="183"/>
      <c r="AP375" s="183"/>
      <c r="AQ375" s="183"/>
      <c r="AR375" s="183"/>
      <c r="AS375" s="183"/>
      <c r="AT375" s="183"/>
      <c r="AU375" s="183"/>
      <c r="AV375" s="183"/>
      <c r="AW375" s="183"/>
      <c r="AX375" s="183"/>
      <c r="AY375" s="183"/>
      <c r="AZ375" s="183"/>
      <c r="BA375" s="183"/>
    </row>
    <row r="376" spans="1:53" x14ac:dyDescent="0.2">
      <c r="A376" s="183"/>
      <c r="B376" s="183"/>
      <c r="C376" s="183"/>
      <c r="D376" s="183"/>
      <c r="E376" s="183"/>
      <c r="F376" s="183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  <c r="AB376" s="183"/>
      <c r="AC376" s="183"/>
      <c r="AD376" s="183"/>
      <c r="AE376" s="183"/>
      <c r="AF376" s="183"/>
      <c r="AG376" s="183"/>
      <c r="AH376" s="183"/>
      <c r="AI376" s="183"/>
      <c r="AJ376" s="183"/>
      <c r="AK376" s="183"/>
      <c r="AL376" s="183"/>
      <c r="AM376" s="183"/>
      <c r="AN376" s="183"/>
      <c r="AO376" s="183"/>
      <c r="AP376" s="183"/>
      <c r="AQ376" s="183"/>
      <c r="AR376" s="183"/>
      <c r="AS376" s="183"/>
      <c r="AT376" s="183"/>
      <c r="AU376" s="183"/>
      <c r="AV376" s="183"/>
      <c r="AW376" s="183"/>
      <c r="AX376" s="183"/>
      <c r="AY376" s="183"/>
      <c r="AZ376" s="183"/>
      <c r="BA376" s="183"/>
    </row>
    <row r="377" spans="1:53" x14ac:dyDescent="0.2">
      <c r="A377" s="183"/>
      <c r="B377" s="183"/>
      <c r="C377" s="183"/>
      <c r="D377" s="183"/>
      <c r="E377" s="183"/>
      <c r="F377" s="183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  <c r="AB377" s="183"/>
      <c r="AC377" s="183"/>
      <c r="AD377" s="183"/>
      <c r="AE377" s="183"/>
      <c r="AF377" s="183"/>
      <c r="AG377" s="183"/>
      <c r="AH377" s="183"/>
      <c r="AI377" s="183"/>
      <c r="AJ377" s="183"/>
      <c r="AK377" s="183"/>
      <c r="AL377" s="183"/>
      <c r="AM377" s="183"/>
      <c r="AN377" s="183"/>
      <c r="AO377" s="183"/>
      <c r="AP377" s="183"/>
      <c r="AQ377" s="183"/>
      <c r="AR377" s="183"/>
      <c r="AS377" s="183"/>
      <c r="AT377" s="183"/>
      <c r="AU377" s="183"/>
      <c r="AV377" s="183"/>
      <c r="AW377" s="183"/>
      <c r="AX377" s="183"/>
      <c r="AY377" s="183"/>
      <c r="AZ377" s="183"/>
      <c r="BA377" s="183"/>
    </row>
    <row r="378" spans="1:53" x14ac:dyDescent="0.2">
      <c r="A378" s="183"/>
      <c r="B378" s="183"/>
      <c r="C378" s="183"/>
      <c r="D378" s="183"/>
      <c r="E378" s="183"/>
      <c r="F378" s="183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  <c r="AB378" s="183"/>
      <c r="AC378" s="183"/>
      <c r="AD378" s="183"/>
      <c r="AE378" s="183"/>
      <c r="AF378" s="183"/>
      <c r="AG378" s="183"/>
      <c r="AH378" s="183"/>
      <c r="AI378" s="183"/>
      <c r="AJ378" s="183"/>
      <c r="AK378" s="183"/>
      <c r="AL378" s="183"/>
      <c r="AM378" s="183"/>
      <c r="AN378" s="183"/>
      <c r="AO378" s="183"/>
      <c r="AP378" s="183"/>
      <c r="AQ378" s="183"/>
      <c r="AR378" s="183"/>
      <c r="AS378" s="183"/>
      <c r="AT378" s="183"/>
      <c r="AU378" s="183"/>
      <c r="AV378" s="183"/>
      <c r="AW378" s="183"/>
      <c r="AX378" s="183"/>
      <c r="AY378" s="183"/>
      <c r="AZ378" s="183"/>
      <c r="BA378" s="183"/>
    </row>
    <row r="379" spans="1:53" x14ac:dyDescent="0.2">
      <c r="A379" s="183"/>
      <c r="B379" s="183"/>
      <c r="C379" s="183"/>
      <c r="D379" s="183"/>
      <c r="E379" s="183"/>
      <c r="F379" s="183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  <c r="AB379" s="183"/>
      <c r="AC379" s="183"/>
      <c r="AD379" s="183"/>
      <c r="AE379" s="183"/>
      <c r="AF379" s="183"/>
      <c r="AG379" s="183"/>
      <c r="AH379" s="183"/>
      <c r="AI379" s="183"/>
      <c r="AJ379" s="183"/>
      <c r="AK379" s="183"/>
      <c r="AL379" s="183"/>
      <c r="AM379" s="183"/>
      <c r="AN379" s="183"/>
      <c r="AO379" s="183"/>
      <c r="AP379" s="183"/>
      <c r="AQ379" s="183"/>
      <c r="AR379" s="183"/>
      <c r="AS379" s="183"/>
      <c r="AT379" s="183"/>
      <c r="AU379" s="183"/>
      <c r="AV379" s="183"/>
      <c r="AW379" s="183"/>
      <c r="AX379" s="183"/>
      <c r="AY379" s="183"/>
      <c r="AZ379" s="183"/>
      <c r="BA379" s="183"/>
    </row>
    <row r="380" spans="1:53" x14ac:dyDescent="0.2">
      <c r="A380" s="183"/>
      <c r="B380" s="183"/>
      <c r="C380" s="183"/>
      <c r="D380" s="183"/>
      <c r="E380" s="183"/>
      <c r="F380" s="183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  <c r="AB380" s="183"/>
      <c r="AC380" s="183"/>
      <c r="AD380" s="183"/>
      <c r="AE380" s="183"/>
      <c r="AF380" s="183"/>
      <c r="AG380" s="183"/>
      <c r="AH380" s="183"/>
      <c r="AI380" s="183"/>
      <c r="AJ380" s="183"/>
      <c r="AK380" s="183"/>
      <c r="AL380" s="183"/>
      <c r="AM380" s="183"/>
      <c r="AN380" s="183"/>
      <c r="AO380" s="183"/>
      <c r="AP380" s="183"/>
      <c r="AQ380" s="183"/>
      <c r="AR380" s="183"/>
      <c r="AS380" s="183"/>
      <c r="AT380" s="183"/>
      <c r="AU380" s="183"/>
      <c r="AV380" s="183"/>
      <c r="AW380" s="183"/>
      <c r="AX380" s="183"/>
      <c r="AY380" s="183"/>
      <c r="AZ380" s="183"/>
      <c r="BA380" s="183"/>
    </row>
    <row r="381" spans="1:53" x14ac:dyDescent="0.2">
      <c r="A381" s="183"/>
      <c r="B381" s="183"/>
      <c r="C381" s="183"/>
      <c r="D381" s="183"/>
      <c r="E381" s="183"/>
      <c r="F381" s="183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  <c r="AB381" s="183"/>
      <c r="AC381" s="183"/>
      <c r="AD381" s="183"/>
      <c r="AE381" s="183"/>
      <c r="AF381" s="183"/>
      <c r="AG381" s="183"/>
      <c r="AH381" s="183"/>
      <c r="AI381" s="183"/>
      <c r="AJ381" s="183"/>
      <c r="AK381" s="183"/>
      <c r="AL381" s="183"/>
      <c r="AM381" s="183"/>
      <c r="AN381" s="183"/>
      <c r="AO381" s="183"/>
      <c r="AP381" s="183"/>
      <c r="AQ381" s="183"/>
      <c r="AR381" s="183"/>
      <c r="AS381" s="183"/>
      <c r="AT381" s="183"/>
      <c r="AU381" s="183"/>
      <c r="AV381" s="183"/>
      <c r="AW381" s="183"/>
      <c r="AX381" s="183"/>
      <c r="AY381" s="183"/>
      <c r="AZ381" s="183"/>
      <c r="BA381" s="183"/>
    </row>
    <row r="382" spans="1:53" x14ac:dyDescent="0.2">
      <c r="A382" s="183"/>
      <c r="B382" s="183"/>
      <c r="C382" s="183"/>
      <c r="D382" s="183"/>
      <c r="E382" s="183"/>
      <c r="F382" s="183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  <c r="AB382" s="183"/>
      <c r="AC382" s="183"/>
      <c r="AD382" s="183"/>
      <c r="AE382" s="183"/>
      <c r="AF382" s="183"/>
      <c r="AG382" s="183"/>
      <c r="AH382" s="183"/>
      <c r="AI382" s="183"/>
      <c r="AJ382" s="183"/>
      <c r="AK382" s="183"/>
      <c r="AL382" s="183"/>
      <c r="AM382" s="183"/>
      <c r="AN382" s="183"/>
      <c r="AO382" s="183"/>
      <c r="AP382" s="183"/>
      <c r="AQ382" s="183"/>
      <c r="AR382" s="183"/>
      <c r="AS382" s="183"/>
      <c r="AT382" s="183"/>
      <c r="AU382" s="183"/>
      <c r="AV382" s="183"/>
      <c r="AW382" s="183"/>
      <c r="AX382" s="183"/>
      <c r="AY382" s="183"/>
      <c r="AZ382" s="183"/>
      <c r="BA382" s="183"/>
    </row>
    <row r="383" spans="1:53" x14ac:dyDescent="0.2">
      <c r="A383" s="183"/>
      <c r="B383" s="183"/>
      <c r="C383" s="183"/>
      <c r="D383" s="183"/>
      <c r="E383" s="183"/>
      <c r="F383" s="183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  <c r="AA383" s="183"/>
      <c r="AB383" s="183"/>
      <c r="AC383" s="183"/>
      <c r="AD383" s="183"/>
      <c r="AE383" s="183"/>
      <c r="AF383" s="183"/>
      <c r="AG383" s="183"/>
      <c r="AH383" s="183"/>
      <c r="AI383" s="183"/>
      <c r="AJ383" s="183"/>
      <c r="AK383" s="183"/>
      <c r="AL383" s="183"/>
      <c r="AM383" s="183"/>
      <c r="AN383" s="183"/>
      <c r="AO383" s="183"/>
      <c r="AP383" s="183"/>
      <c r="AQ383" s="183"/>
      <c r="AR383" s="183"/>
      <c r="AS383" s="183"/>
      <c r="AT383" s="183"/>
      <c r="AU383" s="183"/>
      <c r="AV383" s="183"/>
      <c r="AW383" s="183"/>
      <c r="AX383" s="183"/>
      <c r="AY383" s="183"/>
      <c r="AZ383" s="183"/>
      <c r="BA383" s="183"/>
    </row>
    <row r="384" spans="1:53" x14ac:dyDescent="0.2">
      <c r="A384" s="183"/>
      <c r="B384" s="183"/>
      <c r="C384" s="183"/>
      <c r="D384" s="183"/>
      <c r="E384" s="183"/>
      <c r="F384" s="183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  <c r="AA384" s="183"/>
      <c r="AB384" s="183"/>
      <c r="AC384" s="183"/>
      <c r="AD384" s="183"/>
      <c r="AE384" s="183"/>
      <c r="AF384" s="183"/>
      <c r="AG384" s="183"/>
      <c r="AH384" s="183"/>
      <c r="AI384" s="183"/>
      <c r="AJ384" s="183"/>
      <c r="AK384" s="183"/>
      <c r="AL384" s="183"/>
      <c r="AM384" s="183"/>
      <c r="AN384" s="183"/>
      <c r="AO384" s="183"/>
      <c r="AP384" s="183"/>
      <c r="AQ384" s="183"/>
      <c r="AR384" s="183"/>
      <c r="AS384" s="183"/>
      <c r="AT384" s="183"/>
      <c r="AU384" s="183"/>
      <c r="AV384" s="183"/>
      <c r="AW384" s="183"/>
      <c r="AX384" s="183"/>
      <c r="AY384" s="183"/>
      <c r="AZ384" s="183"/>
      <c r="BA384" s="183"/>
    </row>
    <row r="385" spans="1:53" x14ac:dyDescent="0.2">
      <c r="A385" s="183"/>
      <c r="B385" s="183"/>
      <c r="C385" s="183"/>
      <c r="D385" s="183"/>
      <c r="E385" s="183"/>
      <c r="F385" s="183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  <c r="AA385" s="183"/>
      <c r="AB385" s="183"/>
      <c r="AC385" s="183"/>
      <c r="AD385" s="183"/>
      <c r="AE385" s="183"/>
      <c r="AF385" s="183"/>
      <c r="AG385" s="183"/>
      <c r="AH385" s="183"/>
      <c r="AI385" s="183"/>
      <c r="AJ385" s="183"/>
      <c r="AK385" s="183"/>
      <c r="AL385" s="183"/>
      <c r="AM385" s="183"/>
      <c r="AN385" s="183"/>
      <c r="AO385" s="183"/>
      <c r="AP385" s="183"/>
      <c r="AQ385" s="183"/>
      <c r="AR385" s="183"/>
      <c r="AS385" s="183"/>
      <c r="AT385" s="183"/>
      <c r="AU385" s="183"/>
      <c r="AV385" s="183"/>
      <c r="AW385" s="183"/>
      <c r="AX385" s="183"/>
      <c r="AY385" s="183"/>
      <c r="AZ385" s="183"/>
      <c r="BA385" s="183"/>
    </row>
    <row r="386" spans="1:53" x14ac:dyDescent="0.2">
      <c r="A386" s="183"/>
      <c r="B386" s="183"/>
      <c r="C386" s="183"/>
      <c r="D386" s="183"/>
      <c r="E386" s="183"/>
      <c r="F386" s="183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  <c r="AB386" s="183"/>
      <c r="AC386" s="183"/>
      <c r="AD386" s="183"/>
      <c r="AE386" s="183"/>
      <c r="AF386" s="183"/>
      <c r="AG386" s="183"/>
      <c r="AH386" s="183"/>
      <c r="AI386" s="183"/>
      <c r="AJ386" s="183"/>
      <c r="AK386" s="183"/>
      <c r="AL386" s="183"/>
      <c r="AM386" s="183"/>
      <c r="AN386" s="183"/>
      <c r="AO386" s="183"/>
      <c r="AP386" s="183"/>
      <c r="AQ386" s="183"/>
      <c r="AR386" s="183"/>
      <c r="AS386" s="183"/>
      <c r="AT386" s="183"/>
      <c r="AU386" s="183"/>
      <c r="AV386" s="183"/>
      <c r="AW386" s="183"/>
      <c r="AX386" s="183"/>
      <c r="AY386" s="183"/>
      <c r="AZ386" s="183"/>
      <c r="BA386" s="183"/>
    </row>
    <row r="387" spans="1:53" x14ac:dyDescent="0.2">
      <c r="A387" s="183"/>
      <c r="B387" s="183"/>
      <c r="C387" s="183"/>
      <c r="D387" s="183"/>
      <c r="E387" s="183"/>
      <c r="F387" s="183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  <c r="AA387" s="183"/>
      <c r="AB387" s="183"/>
      <c r="AC387" s="183"/>
      <c r="AD387" s="183"/>
      <c r="AE387" s="183"/>
      <c r="AF387" s="183"/>
      <c r="AG387" s="183"/>
      <c r="AH387" s="183"/>
      <c r="AI387" s="183"/>
      <c r="AJ387" s="183"/>
      <c r="AK387" s="183"/>
      <c r="AL387" s="183"/>
      <c r="AM387" s="183"/>
      <c r="AN387" s="183"/>
      <c r="AO387" s="183"/>
      <c r="AP387" s="183"/>
      <c r="AQ387" s="183"/>
      <c r="AR387" s="183"/>
      <c r="AS387" s="183"/>
      <c r="AT387" s="183"/>
      <c r="AU387" s="183"/>
      <c r="AV387" s="183"/>
      <c r="AW387" s="183"/>
      <c r="AX387" s="183"/>
      <c r="AY387" s="183"/>
      <c r="AZ387" s="183"/>
      <c r="BA387" s="183"/>
    </row>
    <row r="388" spans="1:53" x14ac:dyDescent="0.2">
      <c r="A388" s="183"/>
      <c r="B388" s="183"/>
      <c r="C388" s="183"/>
      <c r="D388" s="183"/>
      <c r="E388" s="183"/>
      <c r="F388" s="183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  <c r="AA388" s="183"/>
      <c r="AB388" s="183"/>
      <c r="AC388" s="183"/>
      <c r="AD388" s="183"/>
      <c r="AE388" s="183"/>
      <c r="AF388" s="183"/>
      <c r="AG388" s="183"/>
      <c r="AH388" s="183"/>
      <c r="AI388" s="183"/>
      <c r="AJ388" s="183"/>
      <c r="AK388" s="183"/>
      <c r="AL388" s="183"/>
      <c r="AM388" s="183"/>
      <c r="AN388" s="183"/>
      <c r="AO388" s="183"/>
      <c r="AP388" s="183"/>
      <c r="AQ388" s="183"/>
      <c r="AR388" s="183"/>
      <c r="AS388" s="183"/>
      <c r="AT388" s="183"/>
      <c r="AU388" s="183"/>
      <c r="AV388" s="183"/>
      <c r="AW388" s="183"/>
      <c r="AX388" s="183"/>
      <c r="AY388" s="183"/>
      <c r="AZ388" s="183"/>
      <c r="BA388" s="183"/>
    </row>
    <row r="389" spans="1:53" x14ac:dyDescent="0.2">
      <c r="A389" s="183"/>
      <c r="B389" s="183"/>
      <c r="C389" s="183"/>
      <c r="D389" s="183"/>
      <c r="E389" s="183"/>
      <c r="F389" s="183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  <c r="AA389" s="183"/>
      <c r="AB389" s="183"/>
      <c r="AC389" s="183"/>
      <c r="AD389" s="183"/>
      <c r="AE389" s="183"/>
      <c r="AF389" s="183"/>
      <c r="AG389" s="183"/>
      <c r="AH389" s="183"/>
      <c r="AI389" s="183"/>
      <c r="AJ389" s="183"/>
      <c r="AK389" s="183"/>
      <c r="AL389" s="183"/>
      <c r="AM389" s="183"/>
      <c r="AN389" s="183"/>
      <c r="AO389" s="183"/>
      <c r="AP389" s="183"/>
      <c r="AQ389" s="183"/>
      <c r="AR389" s="183"/>
      <c r="AS389" s="183"/>
      <c r="AT389" s="183"/>
      <c r="AU389" s="183"/>
      <c r="AV389" s="183"/>
      <c r="AW389" s="183"/>
      <c r="AX389" s="183"/>
      <c r="AY389" s="183"/>
      <c r="AZ389" s="183"/>
      <c r="BA389" s="183"/>
    </row>
    <row r="390" spans="1:53" x14ac:dyDescent="0.2">
      <c r="A390" s="183"/>
      <c r="B390" s="183"/>
      <c r="C390" s="183"/>
      <c r="D390" s="183"/>
      <c r="E390" s="183"/>
      <c r="F390" s="183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  <c r="AA390" s="183"/>
      <c r="AB390" s="183"/>
      <c r="AC390" s="183"/>
      <c r="AD390" s="183"/>
      <c r="AE390" s="183"/>
      <c r="AF390" s="183"/>
      <c r="AG390" s="183"/>
      <c r="AH390" s="183"/>
      <c r="AI390" s="183"/>
      <c r="AJ390" s="183"/>
      <c r="AK390" s="183"/>
      <c r="AL390" s="183"/>
      <c r="AM390" s="183"/>
      <c r="AN390" s="183"/>
      <c r="AO390" s="183"/>
      <c r="AP390" s="183"/>
      <c r="AQ390" s="183"/>
      <c r="AR390" s="183"/>
      <c r="AS390" s="183"/>
      <c r="AT390" s="183"/>
      <c r="AU390" s="183"/>
      <c r="AV390" s="183"/>
      <c r="AW390" s="183"/>
      <c r="AX390" s="183"/>
      <c r="AY390" s="183"/>
      <c r="AZ390" s="183"/>
      <c r="BA390" s="183"/>
    </row>
    <row r="391" spans="1:53" x14ac:dyDescent="0.2">
      <c r="A391" s="183"/>
      <c r="B391" s="183"/>
      <c r="C391" s="183"/>
      <c r="D391" s="183"/>
      <c r="E391" s="183"/>
      <c r="F391" s="183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  <c r="AA391" s="183"/>
      <c r="AB391" s="183"/>
      <c r="AC391" s="183"/>
      <c r="AD391" s="183"/>
      <c r="AE391" s="183"/>
      <c r="AF391" s="183"/>
      <c r="AG391" s="183"/>
      <c r="AH391" s="183"/>
      <c r="AI391" s="183"/>
      <c r="AJ391" s="183"/>
      <c r="AK391" s="183"/>
      <c r="AL391" s="183"/>
      <c r="AM391" s="183"/>
      <c r="AN391" s="183"/>
      <c r="AO391" s="183"/>
      <c r="AP391" s="183"/>
      <c r="AQ391" s="183"/>
      <c r="AR391" s="183"/>
      <c r="AS391" s="183"/>
      <c r="AT391" s="183"/>
      <c r="AU391" s="183"/>
      <c r="AV391" s="183"/>
      <c r="AW391" s="183"/>
      <c r="AX391" s="183"/>
      <c r="AY391" s="183"/>
      <c r="AZ391" s="183"/>
      <c r="BA391" s="183"/>
    </row>
    <row r="392" spans="1:53" x14ac:dyDescent="0.2">
      <c r="A392" s="183"/>
      <c r="B392" s="183"/>
      <c r="C392" s="183"/>
      <c r="D392" s="183"/>
      <c r="E392" s="183"/>
      <c r="F392" s="183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  <c r="AA392" s="183"/>
      <c r="AB392" s="183"/>
      <c r="AC392" s="183"/>
      <c r="AD392" s="183"/>
      <c r="AE392" s="183"/>
      <c r="AF392" s="183"/>
      <c r="AG392" s="183"/>
      <c r="AH392" s="183"/>
      <c r="AI392" s="183"/>
      <c r="AJ392" s="183"/>
      <c r="AK392" s="183"/>
      <c r="AL392" s="183"/>
      <c r="AM392" s="183"/>
      <c r="AN392" s="183"/>
      <c r="AO392" s="183"/>
      <c r="AP392" s="183"/>
      <c r="AQ392" s="183"/>
      <c r="AR392" s="183"/>
      <c r="AS392" s="183"/>
      <c r="AT392" s="183"/>
      <c r="AU392" s="183"/>
      <c r="AV392" s="183"/>
      <c r="AW392" s="183"/>
      <c r="AX392" s="183"/>
      <c r="AY392" s="183"/>
      <c r="AZ392" s="183"/>
      <c r="BA392" s="183"/>
    </row>
    <row r="393" spans="1:53" x14ac:dyDescent="0.2">
      <c r="A393" s="183"/>
      <c r="B393" s="183"/>
      <c r="C393" s="183"/>
      <c r="D393" s="183"/>
      <c r="E393" s="183"/>
      <c r="F393" s="183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  <c r="AA393" s="183"/>
      <c r="AB393" s="183"/>
      <c r="AC393" s="183"/>
      <c r="AD393" s="183"/>
      <c r="AE393" s="183"/>
      <c r="AF393" s="183"/>
      <c r="AG393" s="183"/>
      <c r="AH393" s="183"/>
      <c r="AI393" s="183"/>
      <c r="AJ393" s="183"/>
      <c r="AK393" s="183"/>
      <c r="AL393" s="183"/>
      <c r="AM393" s="183"/>
      <c r="AN393" s="183"/>
      <c r="AO393" s="183"/>
      <c r="AP393" s="183"/>
      <c r="AQ393" s="183"/>
      <c r="AR393" s="183"/>
      <c r="AS393" s="183"/>
      <c r="AT393" s="183"/>
      <c r="AU393" s="183"/>
      <c r="AV393" s="183"/>
      <c r="AW393" s="183"/>
      <c r="AX393" s="183"/>
      <c r="AY393" s="183"/>
      <c r="AZ393" s="183"/>
      <c r="BA393" s="183"/>
    </row>
    <row r="394" spans="1:53" x14ac:dyDescent="0.2">
      <c r="A394" s="183"/>
      <c r="B394" s="183"/>
      <c r="C394" s="183"/>
      <c r="D394" s="183"/>
      <c r="E394" s="183"/>
      <c r="F394" s="183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  <c r="AA394" s="183"/>
      <c r="AB394" s="183"/>
      <c r="AC394" s="183"/>
      <c r="AD394" s="183"/>
      <c r="AE394" s="183"/>
      <c r="AF394" s="183"/>
      <c r="AG394" s="183"/>
      <c r="AH394" s="183"/>
      <c r="AI394" s="183"/>
      <c r="AJ394" s="183"/>
      <c r="AK394" s="183"/>
      <c r="AL394" s="183"/>
      <c r="AM394" s="183"/>
      <c r="AN394" s="183"/>
      <c r="AO394" s="183"/>
      <c r="AP394" s="183"/>
      <c r="AQ394" s="183"/>
      <c r="AR394" s="183"/>
      <c r="AS394" s="183"/>
      <c r="AT394" s="183"/>
      <c r="AU394" s="183"/>
      <c r="AV394" s="183"/>
      <c r="AW394" s="183"/>
      <c r="AX394" s="183"/>
      <c r="AY394" s="183"/>
      <c r="AZ394" s="183"/>
      <c r="BA394" s="183"/>
    </row>
    <row r="395" spans="1:53" x14ac:dyDescent="0.2">
      <c r="A395" s="183"/>
      <c r="B395" s="183"/>
      <c r="C395" s="183"/>
      <c r="D395" s="183"/>
      <c r="E395" s="183"/>
      <c r="F395" s="183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  <c r="AA395" s="183"/>
      <c r="AB395" s="183"/>
      <c r="AC395" s="183"/>
      <c r="AD395" s="183"/>
      <c r="AE395" s="183"/>
      <c r="AF395" s="183"/>
      <c r="AG395" s="183"/>
      <c r="AH395" s="183"/>
      <c r="AI395" s="183"/>
      <c r="AJ395" s="183"/>
      <c r="AK395" s="183"/>
      <c r="AL395" s="183"/>
      <c r="AM395" s="183"/>
      <c r="AN395" s="183"/>
      <c r="AO395" s="183"/>
      <c r="AP395" s="183"/>
      <c r="AQ395" s="183"/>
      <c r="AR395" s="183"/>
      <c r="AS395" s="183"/>
      <c r="AT395" s="183"/>
      <c r="AU395" s="183"/>
      <c r="AV395" s="183"/>
      <c r="AW395" s="183"/>
      <c r="AX395" s="183"/>
      <c r="AY395" s="183"/>
      <c r="AZ395" s="183"/>
      <c r="BA395" s="183"/>
    </row>
    <row r="396" spans="1:53" x14ac:dyDescent="0.2">
      <c r="A396" s="183"/>
      <c r="B396" s="183"/>
      <c r="C396" s="183"/>
      <c r="D396" s="183"/>
      <c r="E396" s="183"/>
      <c r="F396" s="183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  <c r="AB396" s="183"/>
      <c r="AC396" s="183"/>
      <c r="AD396" s="183"/>
      <c r="AE396" s="183"/>
      <c r="AF396" s="183"/>
      <c r="AG396" s="183"/>
      <c r="AH396" s="183"/>
      <c r="AI396" s="183"/>
      <c r="AJ396" s="183"/>
      <c r="AK396" s="183"/>
      <c r="AL396" s="183"/>
      <c r="AM396" s="183"/>
      <c r="AN396" s="183"/>
      <c r="AO396" s="183"/>
      <c r="AP396" s="183"/>
      <c r="AQ396" s="183"/>
      <c r="AR396" s="183"/>
      <c r="AS396" s="183"/>
      <c r="AT396" s="183"/>
      <c r="AU396" s="183"/>
      <c r="AV396" s="183"/>
      <c r="AW396" s="183"/>
      <c r="AX396" s="183"/>
      <c r="AY396" s="183"/>
      <c r="AZ396" s="183"/>
      <c r="BA396" s="183"/>
    </row>
    <row r="397" spans="1:53" x14ac:dyDescent="0.2">
      <c r="A397" s="183"/>
      <c r="B397" s="183"/>
      <c r="C397" s="183"/>
      <c r="D397" s="183"/>
      <c r="E397" s="183"/>
      <c r="F397" s="183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  <c r="AB397" s="183"/>
      <c r="AC397" s="183"/>
      <c r="AD397" s="183"/>
      <c r="AE397" s="183"/>
      <c r="AF397" s="183"/>
      <c r="AG397" s="183"/>
      <c r="AH397" s="183"/>
      <c r="AI397" s="183"/>
      <c r="AJ397" s="183"/>
      <c r="AK397" s="183"/>
      <c r="AL397" s="183"/>
      <c r="AM397" s="183"/>
      <c r="AN397" s="183"/>
      <c r="AO397" s="183"/>
      <c r="AP397" s="183"/>
      <c r="AQ397" s="183"/>
      <c r="AR397" s="183"/>
      <c r="AS397" s="183"/>
      <c r="AT397" s="183"/>
      <c r="AU397" s="183"/>
      <c r="AV397" s="183"/>
      <c r="AW397" s="183"/>
      <c r="AX397" s="183"/>
      <c r="AY397" s="183"/>
      <c r="AZ397" s="183"/>
      <c r="BA397" s="183"/>
    </row>
    <row r="398" spans="1:53" x14ac:dyDescent="0.2">
      <c r="A398" s="183"/>
      <c r="B398" s="183"/>
      <c r="C398" s="183"/>
      <c r="D398" s="183"/>
      <c r="E398" s="183"/>
      <c r="F398" s="183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  <c r="AB398" s="183"/>
      <c r="AC398" s="183"/>
      <c r="AD398" s="183"/>
      <c r="AE398" s="183"/>
      <c r="AF398" s="183"/>
      <c r="AG398" s="183"/>
      <c r="AH398" s="183"/>
      <c r="AI398" s="183"/>
      <c r="AJ398" s="183"/>
      <c r="AK398" s="183"/>
      <c r="AL398" s="183"/>
      <c r="AM398" s="183"/>
      <c r="AN398" s="183"/>
      <c r="AO398" s="183"/>
      <c r="AP398" s="183"/>
      <c r="AQ398" s="183"/>
      <c r="AR398" s="183"/>
      <c r="AS398" s="183"/>
      <c r="AT398" s="183"/>
      <c r="AU398" s="183"/>
      <c r="AV398" s="183"/>
      <c r="AW398" s="183"/>
      <c r="AX398" s="183"/>
      <c r="AY398" s="183"/>
      <c r="AZ398" s="183"/>
      <c r="BA398" s="183"/>
    </row>
    <row r="399" spans="1:53" x14ac:dyDescent="0.2">
      <c r="A399" s="183"/>
      <c r="B399" s="183"/>
      <c r="C399" s="183"/>
      <c r="D399" s="183"/>
      <c r="E399" s="183"/>
      <c r="F399" s="183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  <c r="AB399" s="183"/>
      <c r="AC399" s="183"/>
      <c r="AD399" s="183"/>
      <c r="AE399" s="183"/>
      <c r="AF399" s="183"/>
      <c r="AG399" s="183"/>
      <c r="AH399" s="183"/>
      <c r="AI399" s="183"/>
      <c r="AJ399" s="183"/>
      <c r="AK399" s="183"/>
      <c r="AL399" s="183"/>
      <c r="AM399" s="183"/>
      <c r="AN399" s="183"/>
      <c r="AO399" s="183"/>
      <c r="AP399" s="183"/>
      <c r="AQ399" s="183"/>
      <c r="AR399" s="183"/>
      <c r="AS399" s="183"/>
      <c r="AT399" s="183"/>
      <c r="AU399" s="183"/>
      <c r="AV399" s="183"/>
      <c r="AW399" s="183"/>
      <c r="AX399" s="183"/>
      <c r="AY399" s="183"/>
      <c r="AZ399" s="183"/>
      <c r="BA399" s="183"/>
    </row>
    <row r="400" spans="1:53" x14ac:dyDescent="0.2">
      <c r="A400" s="183"/>
      <c r="B400" s="183"/>
      <c r="C400" s="183"/>
      <c r="D400" s="183"/>
      <c r="E400" s="183"/>
      <c r="F400" s="183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  <c r="AB400" s="183"/>
      <c r="AC400" s="183"/>
      <c r="AD400" s="183"/>
      <c r="AE400" s="183"/>
      <c r="AF400" s="183"/>
      <c r="AG400" s="183"/>
      <c r="AH400" s="183"/>
      <c r="AI400" s="183"/>
      <c r="AJ400" s="183"/>
      <c r="AK400" s="183"/>
      <c r="AL400" s="183"/>
      <c r="AM400" s="183"/>
      <c r="AN400" s="183"/>
      <c r="AO400" s="183"/>
      <c r="AP400" s="183"/>
      <c r="AQ400" s="183"/>
      <c r="AR400" s="183"/>
      <c r="AS400" s="183"/>
      <c r="AT400" s="183"/>
      <c r="AU400" s="183"/>
      <c r="AV400" s="183"/>
      <c r="AW400" s="183"/>
      <c r="AX400" s="183"/>
      <c r="AY400" s="183"/>
      <c r="AZ400" s="183"/>
      <c r="BA400" s="183"/>
    </row>
    <row r="401" spans="1:53" x14ac:dyDescent="0.2">
      <c r="A401" s="183"/>
      <c r="B401" s="183"/>
      <c r="C401" s="183"/>
      <c r="D401" s="183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  <c r="AA401" s="183"/>
      <c r="AB401" s="183"/>
      <c r="AC401" s="183"/>
      <c r="AD401" s="183"/>
      <c r="AE401" s="183"/>
      <c r="AF401" s="183"/>
      <c r="AG401" s="183"/>
      <c r="AH401" s="183"/>
      <c r="AI401" s="183"/>
      <c r="AJ401" s="183"/>
      <c r="AK401" s="183"/>
      <c r="AL401" s="183"/>
      <c r="AM401" s="183"/>
      <c r="AN401" s="183"/>
      <c r="AO401" s="183"/>
      <c r="AP401" s="183"/>
      <c r="AQ401" s="183"/>
      <c r="AR401" s="183"/>
      <c r="AS401" s="183"/>
      <c r="AT401" s="183"/>
      <c r="AU401" s="183"/>
      <c r="AV401" s="183"/>
      <c r="AW401" s="183"/>
      <c r="AX401" s="183"/>
      <c r="AY401" s="183"/>
      <c r="AZ401" s="183"/>
      <c r="BA401" s="183"/>
    </row>
    <row r="402" spans="1:53" x14ac:dyDescent="0.2">
      <c r="A402" s="183"/>
      <c r="B402" s="183"/>
      <c r="C402" s="183"/>
      <c r="D402" s="183"/>
      <c r="E402" s="183"/>
      <c r="F402" s="183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  <c r="AB402" s="183"/>
      <c r="AC402" s="183"/>
      <c r="AD402" s="183"/>
      <c r="AE402" s="183"/>
      <c r="AF402" s="183"/>
      <c r="AG402" s="183"/>
      <c r="AH402" s="183"/>
      <c r="AI402" s="183"/>
      <c r="AJ402" s="183"/>
      <c r="AK402" s="183"/>
      <c r="AL402" s="183"/>
      <c r="AM402" s="183"/>
      <c r="AN402" s="183"/>
      <c r="AO402" s="183"/>
      <c r="AP402" s="183"/>
      <c r="AQ402" s="183"/>
      <c r="AR402" s="183"/>
      <c r="AS402" s="183"/>
      <c r="AT402" s="183"/>
      <c r="AU402" s="183"/>
      <c r="AV402" s="183"/>
      <c r="AW402" s="183"/>
      <c r="AX402" s="183"/>
      <c r="AY402" s="183"/>
      <c r="AZ402" s="183"/>
      <c r="BA402" s="183"/>
    </row>
    <row r="403" spans="1:53" x14ac:dyDescent="0.2">
      <c r="A403" s="183"/>
      <c r="B403" s="183"/>
      <c r="C403" s="183"/>
      <c r="D403" s="183"/>
      <c r="E403" s="183"/>
      <c r="F403" s="183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  <c r="AB403" s="183"/>
      <c r="AC403" s="183"/>
      <c r="AD403" s="183"/>
      <c r="AE403" s="183"/>
      <c r="AF403" s="183"/>
      <c r="AG403" s="183"/>
      <c r="AH403" s="183"/>
      <c r="AI403" s="183"/>
      <c r="AJ403" s="183"/>
      <c r="AK403" s="183"/>
      <c r="AL403" s="183"/>
      <c r="AM403" s="183"/>
      <c r="AN403" s="183"/>
      <c r="AO403" s="183"/>
      <c r="AP403" s="183"/>
      <c r="AQ403" s="183"/>
      <c r="AR403" s="183"/>
      <c r="AS403" s="183"/>
      <c r="AT403" s="183"/>
      <c r="AU403" s="183"/>
      <c r="AV403" s="183"/>
      <c r="AW403" s="183"/>
      <c r="AX403" s="183"/>
      <c r="AY403" s="183"/>
      <c r="AZ403" s="183"/>
      <c r="BA403" s="183"/>
    </row>
    <row r="404" spans="1:53" x14ac:dyDescent="0.2">
      <c r="A404" s="183"/>
      <c r="B404" s="183"/>
      <c r="C404" s="183"/>
      <c r="D404" s="183"/>
      <c r="E404" s="183"/>
      <c r="F404" s="183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  <c r="AB404" s="183"/>
      <c r="AC404" s="183"/>
      <c r="AD404" s="183"/>
      <c r="AE404" s="183"/>
      <c r="AF404" s="183"/>
      <c r="AG404" s="183"/>
      <c r="AH404" s="183"/>
      <c r="AI404" s="183"/>
      <c r="AJ404" s="183"/>
      <c r="AK404" s="183"/>
      <c r="AL404" s="183"/>
      <c r="AM404" s="183"/>
      <c r="AN404" s="183"/>
      <c r="AO404" s="183"/>
      <c r="AP404" s="183"/>
      <c r="AQ404" s="183"/>
      <c r="AR404" s="183"/>
      <c r="AS404" s="183"/>
      <c r="AT404" s="183"/>
      <c r="AU404" s="183"/>
      <c r="AV404" s="183"/>
      <c r="AW404" s="183"/>
      <c r="AX404" s="183"/>
      <c r="AY404" s="183"/>
      <c r="AZ404" s="183"/>
      <c r="BA404" s="183"/>
    </row>
    <row r="405" spans="1:53" x14ac:dyDescent="0.2">
      <c r="A405" s="183"/>
      <c r="B405" s="183"/>
      <c r="C405" s="183"/>
      <c r="D405" s="183"/>
      <c r="E405" s="183"/>
      <c r="F405" s="183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  <c r="AB405" s="183"/>
      <c r="AC405" s="183"/>
      <c r="AD405" s="183"/>
      <c r="AE405" s="183"/>
      <c r="AF405" s="183"/>
      <c r="AG405" s="183"/>
      <c r="AH405" s="183"/>
      <c r="AI405" s="183"/>
      <c r="AJ405" s="183"/>
      <c r="AK405" s="183"/>
      <c r="AL405" s="183"/>
      <c r="AM405" s="183"/>
      <c r="AN405" s="183"/>
      <c r="AO405" s="183"/>
      <c r="AP405" s="183"/>
      <c r="AQ405" s="183"/>
      <c r="AR405" s="183"/>
      <c r="AS405" s="183"/>
      <c r="AT405" s="183"/>
      <c r="AU405" s="183"/>
      <c r="AV405" s="183"/>
      <c r="AW405" s="183"/>
      <c r="AX405" s="183"/>
      <c r="AY405" s="183"/>
      <c r="AZ405" s="183"/>
      <c r="BA405" s="183"/>
    </row>
    <row r="406" spans="1:53" x14ac:dyDescent="0.2">
      <c r="A406" s="183"/>
      <c r="B406" s="183"/>
      <c r="C406" s="183"/>
      <c r="D406" s="183"/>
      <c r="E406" s="183"/>
      <c r="F406" s="183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  <c r="AB406" s="183"/>
      <c r="AC406" s="183"/>
      <c r="AD406" s="183"/>
      <c r="AE406" s="183"/>
      <c r="AF406" s="183"/>
      <c r="AG406" s="183"/>
      <c r="AH406" s="183"/>
      <c r="AI406" s="183"/>
      <c r="AJ406" s="183"/>
      <c r="AK406" s="183"/>
      <c r="AL406" s="183"/>
      <c r="AM406" s="183"/>
      <c r="AN406" s="183"/>
      <c r="AO406" s="183"/>
      <c r="AP406" s="183"/>
      <c r="AQ406" s="183"/>
      <c r="AR406" s="183"/>
      <c r="AS406" s="183"/>
      <c r="AT406" s="183"/>
      <c r="AU406" s="183"/>
      <c r="AV406" s="183"/>
      <c r="AW406" s="183"/>
      <c r="AX406" s="183"/>
      <c r="AY406" s="183"/>
      <c r="AZ406" s="183"/>
      <c r="BA406" s="183"/>
    </row>
    <row r="407" spans="1:53" x14ac:dyDescent="0.2">
      <c r="A407" s="183"/>
      <c r="B407" s="183"/>
      <c r="C407" s="183"/>
      <c r="D407" s="183"/>
      <c r="E407" s="183"/>
      <c r="F407" s="183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  <c r="AB407" s="183"/>
      <c r="AC407" s="183"/>
      <c r="AD407" s="183"/>
      <c r="AE407" s="183"/>
      <c r="AF407" s="183"/>
      <c r="AG407" s="183"/>
      <c r="AH407" s="183"/>
      <c r="AI407" s="183"/>
      <c r="AJ407" s="183"/>
      <c r="AK407" s="183"/>
      <c r="AL407" s="183"/>
      <c r="AM407" s="183"/>
      <c r="AN407" s="183"/>
      <c r="AO407" s="183"/>
      <c r="AP407" s="183"/>
      <c r="AQ407" s="183"/>
      <c r="AR407" s="183"/>
      <c r="AS407" s="183"/>
      <c r="AT407" s="183"/>
      <c r="AU407" s="183"/>
      <c r="AV407" s="183"/>
      <c r="AW407" s="183"/>
      <c r="AX407" s="183"/>
      <c r="AY407" s="183"/>
      <c r="AZ407" s="183"/>
      <c r="BA407" s="183"/>
    </row>
    <row r="408" spans="1:53" x14ac:dyDescent="0.2">
      <c r="A408" s="183"/>
      <c r="B408" s="183"/>
      <c r="C408" s="183"/>
      <c r="D408" s="183"/>
      <c r="E408" s="183"/>
      <c r="F408" s="183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  <c r="AB408" s="183"/>
      <c r="AC408" s="183"/>
      <c r="AD408" s="183"/>
      <c r="AE408" s="183"/>
      <c r="AF408" s="183"/>
      <c r="AG408" s="183"/>
      <c r="AH408" s="183"/>
      <c r="AI408" s="183"/>
      <c r="AJ408" s="183"/>
      <c r="AK408" s="183"/>
      <c r="AL408" s="183"/>
      <c r="AM408" s="183"/>
      <c r="AN408" s="183"/>
      <c r="AO408" s="183"/>
      <c r="AP408" s="183"/>
      <c r="AQ408" s="183"/>
      <c r="AR408" s="183"/>
      <c r="AS408" s="183"/>
      <c r="AT408" s="183"/>
      <c r="AU408" s="183"/>
      <c r="AV408" s="183"/>
      <c r="AW408" s="183"/>
      <c r="AX408" s="183"/>
      <c r="AY408" s="183"/>
      <c r="AZ408" s="183"/>
      <c r="BA408" s="183"/>
    </row>
    <row r="409" spans="1:53" x14ac:dyDescent="0.2">
      <c r="A409" s="183"/>
      <c r="B409" s="183"/>
      <c r="C409" s="183"/>
      <c r="D409" s="183"/>
      <c r="E409" s="183"/>
      <c r="F409" s="183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  <c r="AB409" s="183"/>
      <c r="AC409" s="183"/>
      <c r="AD409" s="183"/>
      <c r="AE409" s="183"/>
      <c r="AF409" s="183"/>
      <c r="AG409" s="183"/>
      <c r="AH409" s="183"/>
      <c r="AI409" s="183"/>
      <c r="AJ409" s="183"/>
      <c r="AK409" s="183"/>
      <c r="AL409" s="183"/>
      <c r="AM409" s="183"/>
      <c r="AN409" s="183"/>
      <c r="AO409" s="183"/>
      <c r="AP409" s="183"/>
      <c r="AQ409" s="183"/>
      <c r="AR409" s="183"/>
      <c r="AS409" s="183"/>
      <c r="AT409" s="183"/>
      <c r="AU409" s="183"/>
      <c r="AV409" s="183"/>
      <c r="AW409" s="183"/>
      <c r="AX409" s="183"/>
      <c r="AY409" s="183"/>
      <c r="AZ409" s="183"/>
      <c r="BA409" s="183"/>
    </row>
    <row r="410" spans="1:53" x14ac:dyDescent="0.2">
      <c r="A410" s="183"/>
      <c r="B410" s="183"/>
      <c r="C410" s="183"/>
      <c r="D410" s="183"/>
      <c r="E410" s="183"/>
      <c r="F410" s="183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  <c r="AB410" s="183"/>
      <c r="AC410" s="183"/>
      <c r="AD410" s="183"/>
      <c r="AE410" s="183"/>
      <c r="AF410" s="183"/>
      <c r="AG410" s="183"/>
      <c r="AH410" s="183"/>
      <c r="AI410" s="183"/>
      <c r="AJ410" s="183"/>
      <c r="AK410" s="183"/>
      <c r="AL410" s="183"/>
      <c r="AM410" s="183"/>
      <c r="AN410" s="183"/>
      <c r="AO410" s="183"/>
      <c r="AP410" s="183"/>
      <c r="AQ410" s="183"/>
      <c r="AR410" s="183"/>
      <c r="AS410" s="183"/>
      <c r="AT410" s="183"/>
      <c r="AU410" s="183"/>
      <c r="AV410" s="183"/>
      <c r="AW410" s="183"/>
      <c r="AX410" s="183"/>
      <c r="AY410" s="183"/>
      <c r="AZ410" s="183"/>
      <c r="BA410" s="183"/>
    </row>
    <row r="411" spans="1:53" x14ac:dyDescent="0.2">
      <c r="A411" s="183"/>
      <c r="B411" s="183"/>
      <c r="C411" s="183"/>
      <c r="D411" s="183"/>
      <c r="E411" s="183"/>
      <c r="F411" s="183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  <c r="AA411" s="183"/>
      <c r="AB411" s="183"/>
      <c r="AC411" s="183"/>
      <c r="AD411" s="183"/>
      <c r="AE411" s="183"/>
      <c r="AF411" s="183"/>
      <c r="AG411" s="183"/>
      <c r="AH411" s="183"/>
      <c r="AI411" s="183"/>
      <c r="AJ411" s="183"/>
      <c r="AK411" s="183"/>
      <c r="AL411" s="183"/>
      <c r="AM411" s="183"/>
      <c r="AN411" s="183"/>
      <c r="AO411" s="183"/>
      <c r="AP411" s="183"/>
      <c r="AQ411" s="183"/>
      <c r="AR411" s="183"/>
      <c r="AS411" s="183"/>
      <c r="AT411" s="183"/>
      <c r="AU411" s="183"/>
      <c r="AV411" s="183"/>
      <c r="AW411" s="183"/>
      <c r="AX411" s="183"/>
      <c r="AY411" s="183"/>
      <c r="AZ411" s="183"/>
      <c r="BA411" s="183"/>
    </row>
    <row r="412" spans="1:53" x14ac:dyDescent="0.2">
      <c r="A412" s="183"/>
      <c r="B412" s="183"/>
      <c r="C412" s="183"/>
      <c r="D412" s="183"/>
      <c r="E412" s="183"/>
      <c r="F412" s="183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  <c r="AA412" s="183"/>
      <c r="AB412" s="183"/>
      <c r="AC412" s="183"/>
      <c r="AD412" s="183"/>
      <c r="AE412" s="183"/>
      <c r="AF412" s="183"/>
      <c r="AG412" s="183"/>
      <c r="AH412" s="183"/>
      <c r="AI412" s="183"/>
      <c r="AJ412" s="183"/>
      <c r="AK412" s="183"/>
      <c r="AL412" s="183"/>
      <c r="AM412" s="183"/>
      <c r="AN412" s="183"/>
      <c r="AO412" s="183"/>
      <c r="AP412" s="183"/>
      <c r="AQ412" s="183"/>
      <c r="AR412" s="183"/>
      <c r="AS412" s="183"/>
      <c r="AT412" s="183"/>
      <c r="AU412" s="183"/>
      <c r="AV412" s="183"/>
      <c r="AW412" s="183"/>
      <c r="AX412" s="183"/>
      <c r="AY412" s="183"/>
      <c r="AZ412" s="183"/>
      <c r="BA412" s="183"/>
    </row>
    <row r="413" spans="1:53" x14ac:dyDescent="0.2">
      <c r="A413" s="183"/>
      <c r="B413" s="183"/>
      <c r="C413" s="183"/>
      <c r="D413" s="183"/>
      <c r="E413" s="183"/>
      <c r="F413" s="183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  <c r="AA413" s="183"/>
      <c r="AB413" s="183"/>
      <c r="AC413" s="183"/>
      <c r="AD413" s="183"/>
      <c r="AE413" s="183"/>
      <c r="AF413" s="183"/>
      <c r="AG413" s="183"/>
      <c r="AH413" s="183"/>
      <c r="AI413" s="183"/>
      <c r="AJ413" s="183"/>
      <c r="AK413" s="183"/>
      <c r="AL413" s="183"/>
      <c r="AM413" s="183"/>
      <c r="AN413" s="183"/>
      <c r="AO413" s="183"/>
      <c r="AP413" s="183"/>
      <c r="AQ413" s="183"/>
      <c r="AR413" s="183"/>
      <c r="AS413" s="183"/>
      <c r="AT413" s="183"/>
      <c r="AU413" s="183"/>
      <c r="AV413" s="183"/>
      <c r="AW413" s="183"/>
      <c r="AX413" s="183"/>
      <c r="AY413" s="183"/>
      <c r="AZ413" s="183"/>
      <c r="BA413" s="183"/>
    </row>
    <row r="414" spans="1:53" x14ac:dyDescent="0.2">
      <c r="A414" s="183"/>
      <c r="B414" s="183"/>
      <c r="C414" s="183"/>
      <c r="D414" s="183"/>
      <c r="E414" s="183"/>
      <c r="F414" s="183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  <c r="AB414" s="183"/>
      <c r="AC414" s="183"/>
      <c r="AD414" s="183"/>
      <c r="AE414" s="183"/>
      <c r="AF414" s="183"/>
      <c r="AG414" s="183"/>
      <c r="AH414" s="183"/>
      <c r="AI414" s="183"/>
      <c r="AJ414" s="183"/>
      <c r="AK414" s="183"/>
      <c r="AL414" s="183"/>
      <c r="AM414" s="183"/>
      <c r="AN414" s="183"/>
      <c r="AO414" s="183"/>
      <c r="AP414" s="183"/>
      <c r="AQ414" s="183"/>
      <c r="AR414" s="183"/>
      <c r="AS414" s="183"/>
      <c r="AT414" s="183"/>
      <c r="AU414" s="183"/>
      <c r="AV414" s="183"/>
      <c r="AW414" s="183"/>
      <c r="AX414" s="183"/>
      <c r="AY414" s="183"/>
      <c r="AZ414" s="183"/>
      <c r="BA414" s="183"/>
    </row>
    <row r="415" spans="1:53" x14ac:dyDescent="0.2">
      <c r="A415" s="183"/>
      <c r="B415" s="183"/>
      <c r="C415" s="183"/>
      <c r="D415" s="183"/>
      <c r="E415" s="183"/>
      <c r="F415" s="183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  <c r="AB415" s="183"/>
      <c r="AC415" s="183"/>
      <c r="AD415" s="183"/>
      <c r="AE415" s="183"/>
      <c r="AF415" s="183"/>
      <c r="AG415" s="183"/>
      <c r="AH415" s="183"/>
      <c r="AI415" s="183"/>
      <c r="AJ415" s="183"/>
      <c r="AK415" s="183"/>
      <c r="AL415" s="183"/>
      <c r="AM415" s="183"/>
      <c r="AN415" s="183"/>
      <c r="AO415" s="183"/>
      <c r="AP415" s="183"/>
      <c r="AQ415" s="183"/>
      <c r="AR415" s="183"/>
      <c r="AS415" s="183"/>
      <c r="AT415" s="183"/>
      <c r="AU415" s="183"/>
      <c r="AV415" s="183"/>
      <c r="AW415" s="183"/>
      <c r="AX415" s="183"/>
      <c r="AY415" s="183"/>
      <c r="AZ415" s="183"/>
      <c r="BA415" s="183"/>
    </row>
    <row r="416" spans="1:53" x14ac:dyDescent="0.2">
      <c r="A416" s="183"/>
      <c r="B416" s="183"/>
      <c r="C416" s="183"/>
      <c r="D416" s="183"/>
      <c r="E416" s="183"/>
      <c r="F416" s="183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  <c r="AB416" s="183"/>
      <c r="AC416" s="183"/>
      <c r="AD416" s="183"/>
      <c r="AE416" s="183"/>
      <c r="AF416" s="183"/>
      <c r="AG416" s="183"/>
      <c r="AH416" s="183"/>
      <c r="AI416" s="183"/>
      <c r="AJ416" s="183"/>
      <c r="AK416" s="183"/>
      <c r="AL416" s="183"/>
      <c r="AM416" s="183"/>
      <c r="AN416" s="183"/>
      <c r="AO416" s="183"/>
      <c r="AP416" s="183"/>
      <c r="AQ416" s="183"/>
      <c r="AR416" s="183"/>
      <c r="AS416" s="183"/>
      <c r="AT416" s="183"/>
      <c r="AU416" s="183"/>
      <c r="AV416" s="183"/>
      <c r="AW416" s="183"/>
      <c r="AX416" s="183"/>
      <c r="AY416" s="183"/>
      <c r="AZ416" s="183"/>
      <c r="BA416" s="183"/>
    </row>
    <row r="417" spans="1:53" x14ac:dyDescent="0.2">
      <c r="A417" s="183"/>
      <c r="B417" s="183"/>
      <c r="C417" s="183"/>
      <c r="D417" s="183"/>
      <c r="E417" s="183"/>
      <c r="F417" s="183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  <c r="AB417" s="183"/>
      <c r="AC417" s="183"/>
      <c r="AD417" s="183"/>
      <c r="AE417" s="183"/>
      <c r="AF417" s="183"/>
      <c r="AG417" s="183"/>
      <c r="AH417" s="183"/>
      <c r="AI417" s="183"/>
      <c r="AJ417" s="183"/>
      <c r="AK417" s="183"/>
      <c r="AL417" s="183"/>
      <c r="AM417" s="183"/>
      <c r="AN417" s="183"/>
      <c r="AO417" s="183"/>
      <c r="AP417" s="183"/>
      <c r="AQ417" s="183"/>
      <c r="AR417" s="183"/>
      <c r="AS417" s="183"/>
      <c r="AT417" s="183"/>
      <c r="AU417" s="183"/>
      <c r="AV417" s="183"/>
      <c r="AW417" s="183"/>
      <c r="AX417" s="183"/>
      <c r="AY417" s="183"/>
      <c r="AZ417" s="183"/>
      <c r="BA417" s="183"/>
    </row>
    <row r="418" spans="1:53" x14ac:dyDescent="0.2">
      <c r="A418" s="183"/>
      <c r="B418" s="183"/>
      <c r="C418" s="183"/>
      <c r="D418" s="183"/>
      <c r="E418" s="183"/>
      <c r="F418" s="183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  <c r="AA418" s="183"/>
      <c r="AB418" s="183"/>
      <c r="AC418" s="183"/>
      <c r="AD418" s="183"/>
      <c r="AE418" s="183"/>
      <c r="AF418" s="183"/>
      <c r="AG418" s="183"/>
      <c r="AH418" s="183"/>
      <c r="AI418" s="183"/>
      <c r="AJ418" s="183"/>
      <c r="AK418" s="183"/>
      <c r="AL418" s="183"/>
      <c r="AM418" s="183"/>
      <c r="AN418" s="183"/>
      <c r="AO418" s="183"/>
      <c r="AP418" s="183"/>
      <c r="AQ418" s="183"/>
      <c r="AR418" s="183"/>
      <c r="AS418" s="183"/>
      <c r="AT418" s="183"/>
      <c r="AU418" s="183"/>
      <c r="AV418" s="183"/>
      <c r="AW418" s="183"/>
      <c r="AX418" s="183"/>
      <c r="AY418" s="183"/>
      <c r="AZ418" s="183"/>
      <c r="BA418" s="183"/>
    </row>
    <row r="419" spans="1:53" x14ac:dyDescent="0.2">
      <c r="A419" s="183"/>
      <c r="B419" s="183"/>
      <c r="C419" s="183"/>
      <c r="D419" s="183"/>
      <c r="E419" s="183"/>
      <c r="F419" s="183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  <c r="AB419" s="183"/>
      <c r="AC419" s="183"/>
      <c r="AD419" s="183"/>
      <c r="AE419" s="183"/>
      <c r="AF419" s="183"/>
      <c r="AG419" s="183"/>
      <c r="AH419" s="183"/>
      <c r="AI419" s="183"/>
      <c r="AJ419" s="183"/>
      <c r="AK419" s="183"/>
      <c r="AL419" s="183"/>
      <c r="AM419" s="183"/>
      <c r="AN419" s="183"/>
      <c r="AO419" s="183"/>
      <c r="AP419" s="183"/>
      <c r="AQ419" s="183"/>
      <c r="AR419" s="183"/>
      <c r="AS419" s="183"/>
      <c r="AT419" s="183"/>
      <c r="AU419" s="183"/>
      <c r="AV419" s="183"/>
      <c r="AW419" s="183"/>
      <c r="AX419" s="183"/>
      <c r="AY419" s="183"/>
      <c r="AZ419" s="183"/>
      <c r="BA419" s="183"/>
    </row>
    <row r="420" spans="1:53" x14ac:dyDescent="0.2">
      <c r="A420" s="183"/>
      <c r="B420" s="183"/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  <c r="AB420" s="183"/>
      <c r="AC420" s="183"/>
      <c r="AD420" s="183"/>
      <c r="AE420" s="183"/>
      <c r="AF420" s="183"/>
      <c r="AG420" s="183"/>
      <c r="AH420" s="183"/>
      <c r="AI420" s="183"/>
      <c r="AJ420" s="183"/>
      <c r="AK420" s="183"/>
      <c r="AL420" s="183"/>
      <c r="AM420" s="183"/>
      <c r="AN420" s="183"/>
      <c r="AO420" s="183"/>
      <c r="AP420" s="183"/>
      <c r="AQ420" s="183"/>
      <c r="AR420" s="183"/>
      <c r="AS420" s="183"/>
      <c r="AT420" s="183"/>
      <c r="AU420" s="183"/>
      <c r="AV420" s="183"/>
      <c r="AW420" s="183"/>
      <c r="AX420" s="183"/>
      <c r="AY420" s="183"/>
      <c r="AZ420" s="183"/>
      <c r="BA420" s="183"/>
    </row>
    <row r="421" spans="1:53" x14ac:dyDescent="0.2">
      <c r="A421" s="183"/>
      <c r="B421" s="183"/>
      <c r="C421" s="183"/>
      <c r="D421" s="183"/>
      <c r="E421" s="183"/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83"/>
      <c r="AT421" s="183"/>
      <c r="AU421" s="183"/>
      <c r="AV421" s="183"/>
      <c r="AW421" s="183"/>
      <c r="AX421" s="183"/>
      <c r="AY421" s="183"/>
      <c r="AZ421" s="183"/>
      <c r="BA421" s="183"/>
    </row>
    <row r="422" spans="1:53" x14ac:dyDescent="0.2">
      <c r="A422" s="183"/>
      <c r="B422" s="183"/>
      <c r="C422" s="183"/>
      <c r="D422" s="183"/>
      <c r="E422" s="183"/>
      <c r="F422" s="183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183"/>
      <c r="AT422" s="183"/>
      <c r="AU422" s="183"/>
      <c r="AV422" s="183"/>
      <c r="AW422" s="183"/>
      <c r="AX422" s="183"/>
      <c r="AY422" s="183"/>
      <c r="AZ422" s="183"/>
      <c r="BA422" s="183"/>
    </row>
    <row r="423" spans="1:53" x14ac:dyDescent="0.2">
      <c r="A423" s="183"/>
      <c r="B423" s="183"/>
      <c r="C423" s="183"/>
      <c r="D423" s="183"/>
      <c r="E423" s="183"/>
      <c r="F423" s="183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183"/>
      <c r="AT423" s="183"/>
      <c r="AU423" s="183"/>
      <c r="AV423" s="183"/>
      <c r="AW423" s="183"/>
      <c r="AX423" s="183"/>
      <c r="AY423" s="183"/>
      <c r="AZ423" s="183"/>
      <c r="BA423" s="183"/>
    </row>
    <row r="424" spans="1:53" x14ac:dyDescent="0.2">
      <c r="A424" s="183"/>
      <c r="B424" s="183"/>
      <c r="C424" s="183"/>
      <c r="D424" s="183"/>
      <c r="E424" s="183"/>
      <c r="F424" s="183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183"/>
      <c r="AT424" s="183"/>
      <c r="AU424" s="183"/>
      <c r="AV424" s="183"/>
      <c r="AW424" s="183"/>
      <c r="AX424" s="183"/>
      <c r="AY424" s="183"/>
      <c r="AZ424" s="183"/>
      <c r="BA424" s="183"/>
    </row>
    <row r="425" spans="1:53" x14ac:dyDescent="0.2">
      <c r="A425" s="183"/>
      <c r="B425" s="183"/>
      <c r="C425" s="183"/>
      <c r="D425" s="183"/>
      <c r="E425" s="183"/>
      <c r="F425" s="183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183"/>
      <c r="AT425" s="183"/>
      <c r="AU425" s="183"/>
      <c r="AV425" s="183"/>
      <c r="AW425" s="183"/>
      <c r="AX425" s="183"/>
      <c r="AY425" s="183"/>
      <c r="AZ425" s="183"/>
      <c r="BA425" s="183"/>
    </row>
    <row r="426" spans="1:53" x14ac:dyDescent="0.2">
      <c r="A426" s="183"/>
      <c r="B426" s="183"/>
      <c r="C426" s="183"/>
      <c r="D426" s="183"/>
      <c r="E426" s="183"/>
      <c r="F426" s="183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183"/>
      <c r="AT426" s="183"/>
      <c r="AU426" s="183"/>
      <c r="AV426" s="183"/>
      <c r="AW426" s="183"/>
      <c r="AX426" s="183"/>
      <c r="AY426" s="183"/>
      <c r="AZ426" s="183"/>
      <c r="BA426" s="183"/>
    </row>
    <row r="427" spans="1:53" x14ac:dyDescent="0.2">
      <c r="A427" s="183"/>
      <c r="B427" s="183"/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3"/>
      <c r="AT427" s="183"/>
      <c r="AU427" s="183"/>
      <c r="AV427" s="183"/>
      <c r="AW427" s="183"/>
      <c r="AX427" s="183"/>
      <c r="AY427" s="183"/>
      <c r="AZ427" s="183"/>
      <c r="BA427" s="183"/>
    </row>
    <row r="428" spans="1:53" x14ac:dyDescent="0.2">
      <c r="A428" s="183"/>
      <c r="B428" s="183"/>
      <c r="C428" s="183"/>
      <c r="D428" s="183"/>
      <c r="E428" s="183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3"/>
      <c r="AT428" s="183"/>
      <c r="AU428" s="183"/>
      <c r="AV428" s="183"/>
      <c r="AW428" s="183"/>
      <c r="AX428" s="183"/>
      <c r="AY428" s="183"/>
      <c r="AZ428" s="183"/>
      <c r="BA428" s="183"/>
    </row>
    <row r="429" spans="1:53" x14ac:dyDescent="0.2">
      <c r="A429" s="183"/>
      <c r="B429" s="183"/>
      <c r="C429" s="183"/>
      <c r="D429" s="183"/>
      <c r="E429" s="183"/>
      <c r="F429" s="183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183"/>
      <c r="AT429" s="183"/>
      <c r="AU429" s="183"/>
      <c r="AV429" s="183"/>
      <c r="AW429" s="183"/>
      <c r="AX429" s="183"/>
      <c r="AY429" s="183"/>
      <c r="AZ429" s="183"/>
      <c r="BA429" s="183"/>
    </row>
    <row r="430" spans="1:53" x14ac:dyDescent="0.2">
      <c r="A430" s="183"/>
      <c r="B430" s="183"/>
      <c r="C430" s="183"/>
      <c r="D430" s="183"/>
      <c r="E430" s="183"/>
      <c r="F430" s="183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  <c r="AA430" s="183"/>
      <c r="AB430" s="183"/>
      <c r="AC430" s="183"/>
      <c r="AD430" s="183"/>
      <c r="AE430" s="183"/>
      <c r="AF430" s="183"/>
      <c r="AG430" s="183"/>
      <c r="AH430" s="183"/>
      <c r="AI430" s="183"/>
      <c r="AJ430" s="183"/>
      <c r="AK430" s="183"/>
      <c r="AL430" s="183"/>
      <c r="AM430" s="183"/>
      <c r="AN430" s="183"/>
      <c r="AO430" s="183"/>
      <c r="AP430" s="183"/>
      <c r="AQ430" s="183"/>
      <c r="AR430" s="183"/>
      <c r="AS430" s="183"/>
      <c r="AT430" s="183"/>
      <c r="AU430" s="183"/>
      <c r="AV430" s="183"/>
      <c r="AW430" s="183"/>
      <c r="AX430" s="183"/>
      <c r="AY430" s="183"/>
      <c r="AZ430" s="183"/>
      <c r="BA430" s="183"/>
    </row>
    <row r="431" spans="1:53" x14ac:dyDescent="0.2">
      <c r="A431" s="183"/>
      <c r="B431" s="183"/>
      <c r="C431" s="183"/>
      <c r="D431" s="183"/>
      <c r="E431" s="183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  <c r="AA431" s="183"/>
      <c r="AB431" s="183"/>
      <c r="AC431" s="183"/>
      <c r="AD431" s="183"/>
      <c r="AE431" s="183"/>
      <c r="AF431" s="183"/>
      <c r="AG431" s="183"/>
      <c r="AH431" s="183"/>
      <c r="AI431" s="183"/>
      <c r="AJ431" s="183"/>
      <c r="AK431" s="183"/>
      <c r="AL431" s="183"/>
      <c r="AM431" s="183"/>
      <c r="AN431" s="183"/>
      <c r="AO431" s="183"/>
      <c r="AP431" s="183"/>
      <c r="AQ431" s="183"/>
      <c r="AR431" s="183"/>
      <c r="AS431" s="183"/>
      <c r="AT431" s="183"/>
      <c r="AU431" s="183"/>
      <c r="AV431" s="183"/>
      <c r="AW431" s="183"/>
      <c r="AX431" s="183"/>
      <c r="AY431" s="183"/>
      <c r="AZ431" s="183"/>
      <c r="BA431" s="183"/>
    </row>
    <row r="432" spans="1:53" x14ac:dyDescent="0.2">
      <c r="A432" s="183"/>
      <c r="B432" s="183"/>
      <c r="C432" s="183"/>
      <c r="D432" s="183"/>
      <c r="E432" s="183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  <c r="AA432" s="183"/>
      <c r="AB432" s="183"/>
      <c r="AC432" s="183"/>
      <c r="AD432" s="183"/>
      <c r="AE432" s="183"/>
      <c r="AF432" s="183"/>
      <c r="AG432" s="183"/>
      <c r="AH432" s="183"/>
      <c r="AI432" s="183"/>
      <c r="AJ432" s="183"/>
      <c r="AK432" s="183"/>
      <c r="AL432" s="183"/>
      <c r="AM432" s="183"/>
      <c r="AN432" s="183"/>
      <c r="AO432" s="183"/>
      <c r="AP432" s="183"/>
      <c r="AQ432" s="183"/>
      <c r="AR432" s="183"/>
      <c r="AS432" s="183"/>
      <c r="AT432" s="183"/>
      <c r="AU432" s="183"/>
      <c r="AV432" s="183"/>
      <c r="AW432" s="183"/>
      <c r="AX432" s="183"/>
      <c r="AY432" s="183"/>
      <c r="AZ432" s="183"/>
      <c r="BA432" s="183"/>
    </row>
    <row r="433" spans="1:53" x14ac:dyDescent="0.2">
      <c r="A433" s="183"/>
      <c r="B433" s="183"/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  <c r="AA433" s="183"/>
      <c r="AB433" s="183"/>
      <c r="AC433" s="183"/>
      <c r="AD433" s="183"/>
      <c r="AE433" s="183"/>
      <c r="AF433" s="183"/>
      <c r="AG433" s="183"/>
      <c r="AH433" s="183"/>
      <c r="AI433" s="183"/>
      <c r="AJ433" s="183"/>
      <c r="AK433" s="183"/>
      <c r="AL433" s="183"/>
      <c r="AM433" s="183"/>
      <c r="AN433" s="183"/>
      <c r="AO433" s="183"/>
      <c r="AP433" s="183"/>
      <c r="AQ433" s="183"/>
      <c r="AR433" s="183"/>
      <c r="AS433" s="183"/>
      <c r="AT433" s="183"/>
      <c r="AU433" s="183"/>
      <c r="AV433" s="183"/>
      <c r="AW433" s="183"/>
      <c r="AX433" s="183"/>
      <c r="AY433" s="183"/>
      <c r="AZ433" s="183"/>
      <c r="BA433" s="183"/>
    </row>
    <row r="434" spans="1:53" x14ac:dyDescent="0.2">
      <c r="A434" s="183"/>
      <c r="B434" s="183"/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  <c r="AA434" s="183"/>
      <c r="AB434" s="183"/>
      <c r="AC434" s="183"/>
      <c r="AD434" s="183"/>
      <c r="AE434" s="183"/>
      <c r="AF434" s="183"/>
      <c r="AG434" s="183"/>
      <c r="AH434" s="183"/>
      <c r="AI434" s="183"/>
      <c r="AJ434" s="183"/>
      <c r="AK434" s="183"/>
      <c r="AL434" s="183"/>
      <c r="AM434" s="183"/>
      <c r="AN434" s="183"/>
      <c r="AO434" s="183"/>
      <c r="AP434" s="183"/>
      <c r="AQ434" s="183"/>
      <c r="AR434" s="183"/>
      <c r="AS434" s="183"/>
      <c r="AT434" s="183"/>
      <c r="AU434" s="183"/>
      <c r="AV434" s="183"/>
      <c r="AW434" s="183"/>
      <c r="AX434" s="183"/>
      <c r="AY434" s="183"/>
      <c r="AZ434" s="183"/>
      <c r="BA434" s="183"/>
    </row>
    <row r="435" spans="1:53" x14ac:dyDescent="0.2">
      <c r="A435" s="183"/>
      <c r="B435" s="183"/>
      <c r="C435" s="183"/>
      <c r="D435" s="183"/>
      <c r="E435" s="183"/>
      <c r="F435" s="183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  <c r="AA435" s="183"/>
      <c r="AB435" s="183"/>
      <c r="AC435" s="183"/>
      <c r="AD435" s="183"/>
      <c r="AE435" s="183"/>
      <c r="AF435" s="183"/>
      <c r="AG435" s="183"/>
      <c r="AH435" s="183"/>
      <c r="AI435" s="183"/>
      <c r="AJ435" s="183"/>
      <c r="AK435" s="183"/>
      <c r="AL435" s="183"/>
      <c r="AM435" s="183"/>
      <c r="AN435" s="183"/>
      <c r="AO435" s="183"/>
      <c r="AP435" s="183"/>
      <c r="AQ435" s="183"/>
      <c r="AR435" s="183"/>
      <c r="AS435" s="183"/>
      <c r="AT435" s="183"/>
      <c r="AU435" s="183"/>
      <c r="AV435" s="183"/>
      <c r="AW435" s="183"/>
      <c r="AX435" s="183"/>
      <c r="AY435" s="183"/>
      <c r="AZ435" s="183"/>
      <c r="BA435" s="183"/>
    </row>
    <row r="436" spans="1:53" x14ac:dyDescent="0.2">
      <c r="A436" s="183"/>
      <c r="B436" s="183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  <c r="AA436" s="183"/>
      <c r="AB436" s="183"/>
      <c r="AC436" s="183"/>
      <c r="AD436" s="183"/>
      <c r="AE436" s="183"/>
      <c r="AF436" s="183"/>
      <c r="AG436" s="183"/>
      <c r="AH436" s="183"/>
      <c r="AI436" s="183"/>
      <c r="AJ436" s="183"/>
      <c r="AK436" s="183"/>
      <c r="AL436" s="183"/>
      <c r="AM436" s="183"/>
      <c r="AN436" s="183"/>
      <c r="AO436" s="183"/>
      <c r="AP436" s="183"/>
      <c r="AQ436" s="183"/>
      <c r="AR436" s="183"/>
      <c r="AS436" s="183"/>
      <c r="AT436" s="183"/>
      <c r="AU436" s="183"/>
      <c r="AV436" s="183"/>
      <c r="AW436" s="183"/>
      <c r="AX436" s="183"/>
      <c r="AY436" s="183"/>
      <c r="AZ436" s="183"/>
      <c r="BA436" s="183"/>
    </row>
    <row r="437" spans="1:53" x14ac:dyDescent="0.2">
      <c r="A437" s="183"/>
      <c r="B437" s="183"/>
      <c r="C437" s="183"/>
      <c r="D437" s="183"/>
      <c r="E437" s="183"/>
      <c r="F437" s="183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  <c r="AA437" s="183"/>
      <c r="AB437" s="183"/>
      <c r="AC437" s="183"/>
      <c r="AD437" s="183"/>
      <c r="AE437" s="183"/>
      <c r="AF437" s="183"/>
      <c r="AG437" s="183"/>
      <c r="AH437" s="183"/>
      <c r="AI437" s="183"/>
      <c r="AJ437" s="183"/>
      <c r="AK437" s="183"/>
      <c r="AL437" s="183"/>
      <c r="AM437" s="183"/>
      <c r="AN437" s="183"/>
      <c r="AO437" s="183"/>
      <c r="AP437" s="183"/>
      <c r="AQ437" s="183"/>
      <c r="AR437" s="183"/>
      <c r="AS437" s="183"/>
      <c r="AT437" s="183"/>
      <c r="AU437" s="183"/>
      <c r="AV437" s="183"/>
      <c r="AW437" s="183"/>
      <c r="AX437" s="183"/>
      <c r="AY437" s="183"/>
      <c r="AZ437" s="183"/>
      <c r="BA437" s="183"/>
    </row>
    <row r="438" spans="1:53" x14ac:dyDescent="0.2">
      <c r="A438" s="183"/>
      <c r="B438" s="183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183"/>
      <c r="AT438" s="183"/>
      <c r="AU438" s="183"/>
      <c r="AV438" s="183"/>
      <c r="AW438" s="183"/>
      <c r="AX438" s="183"/>
      <c r="AY438" s="183"/>
      <c r="AZ438" s="183"/>
      <c r="BA438" s="183"/>
    </row>
    <row r="439" spans="1:53" x14ac:dyDescent="0.2">
      <c r="A439" s="183"/>
      <c r="B439" s="183"/>
      <c r="C439" s="183"/>
      <c r="D439" s="183"/>
      <c r="E439" s="183"/>
      <c r="F439" s="183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183"/>
      <c r="AT439" s="183"/>
      <c r="AU439" s="183"/>
      <c r="AV439" s="183"/>
      <c r="AW439" s="183"/>
      <c r="AX439" s="183"/>
      <c r="AY439" s="183"/>
      <c r="AZ439" s="183"/>
      <c r="BA439" s="183"/>
    </row>
    <row r="440" spans="1:53" x14ac:dyDescent="0.2">
      <c r="A440" s="183"/>
      <c r="B440" s="183"/>
      <c r="C440" s="183"/>
      <c r="D440" s="183"/>
      <c r="E440" s="183"/>
      <c r="F440" s="183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  <c r="AB440" s="183"/>
      <c r="AC440" s="183"/>
      <c r="AD440" s="183"/>
      <c r="AE440" s="183"/>
      <c r="AF440" s="183"/>
      <c r="AG440" s="183"/>
      <c r="AH440" s="183"/>
      <c r="AI440" s="183"/>
      <c r="AJ440" s="183"/>
      <c r="AK440" s="183"/>
      <c r="AL440" s="183"/>
      <c r="AM440" s="183"/>
      <c r="AN440" s="183"/>
      <c r="AO440" s="183"/>
      <c r="AP440" s="183"/>
      <c r="AQ440" s="183"/>
      <c r="AR440" s="183"/>
      <c r="AS440" s="183"/>
      <c r="AT440" s="183"/>
      <c r="AU440" s="183"/>
      <c r="AV440" s="183"/>
      <c r="AW440" s="183"/>
      <c r="AX440" s="183"/>
      <c r="AY440" s="183"/>
      <c r="AZ440" s="183"/>
      <c r="BA440" s="183"/>
    </row>
    <row r="441" spans="1:53" x14ac:dyDescent="0.2">
      <c r="A441" s="183"/>
      <c r="B441" s="183"/>
      <c r="C441" s="183"/>
      <c r="D441" s="183"/>
      <c r="E441" s="183"/>
      <c r="F441" s="183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  <c r="AB441" s="183"/>
      <c r="AC441" s="183"/>
      <c r="AD441" s="183"/>
      <c r="AE441" s="183"/>
      <c r="AF441" s="183"/>
      <c r="AG441" s="183"/>
      <c r="AH441" s="183"/>
      <c r="AI441" s="183"/>
      <c r="AJ441" s="183"/>
      <c r="AK441" s="183"/>
      <c r="AL441" s="183"/>
      <c r="AM441" s="183"/>
      <c r="AN441" s="183"/>
      <c r="AO441" s="183"/>
      <c r="AP441" s="183"/>
      <c r="AQ441" s="183"/>
      <c r="AR441" s="183"/>
      <c r="AS441" s="183"/>
      <c r="AT441" s="183"/>
      <c r="AU441" s="183"/>
      <c r="AV441" s="183"/>
      <c r="AW441" s="183"/>
      <c r="AX441" s="183"/>
      <c r="AY441" s="183"/>
      <c r="AZ441" s="183"/>
      <c r="BA441" s="183"/>
    </row>
    <row r="442" spans="1:53" x14ac:dyDescent="0.2">
      <c r="A442" s="183"/>
      <c r="B442" s="183"/>
      <c r="C442" s="183"/>
      <c r="D442" s="183"/>
      <c r="E442" s="183"/>
      <c r="F442" s="183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  <c r="AB442" s="183"/>
      <c r="AC442" s="183"/>
      <c r="AD442" s="183"/>
      <c r="AE442" s="183"/>
      <c r="AF442" s="183"/>
      <c r="AG442" s="183"/>
      <c r="AH442" s="183"/>
      <c r="AI442" s="183"/>
      <c r="AJ442" s="183"/>
      <c r="AK442" s="183"/>
      <c r="AL442" s="183"/>
      <c r="AM442" s="183"/>
      <c r="AN442" s="183"/>
      <c r="AO442" s="183"/>
      <c r="AP442" s="183"/>
      <c r="AQ442" s="183"/>
      <c r="AR442" s="183"/>
      <c r="AS442" s="183"/>
      <c r="AT442" s="183"/>
      <c r="AU442" s="183"/>
      <c r="AV442" s="183"/>
      <c r="AW442" s="183"/>
      <c r="AX442" s="183"/>
      <c r="AY442" s="183"/>
      <c r="AZ442" s="183"/>
      <c r="BA442" s="183"/>
    </row>
    <row r="443" spans="1:53" x14ac:dyDescent="0.2">
      <c r="A443" s="183"/>
      <c r="B443" s="183"/>
      <c r="C443" s="183"/>
      <c r="D443" s="183"/>
      <c r="E443" s="183"/>
      <c r="F443" s="183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  <c r="AB443" s="183"/>
      <c r="AC443" s="183"/>
      <c r="AD443" s="183"/>
      <c r="AE443" s="183"/>
      <c r="AF443" s="183"/>
      <c r="AG443" s="183"/>
      <c r="AH443" s="183"/>
      <c r="AI443" s="183"/>
      <c r="AJ443" s="183"/>
      <c r="AK443" s="183"/>
      <c r="AL443" s="183"/>
      <c r="AM443" s="183"/>
      <c r="AN443" s="183"/>
      <c r="AO443" s="183"/>
      <c r="AP443" s="183"/>
      <c r="AQ443" s="183"/>
      <c r="AR443" s="183"/>
      <c r="AS443" s="183"/>
      <c r="AT443" s="183"/>
      <c r="AU443" s="183"/>
      <c r="AV443" s="183"/>
      <c r="AW443" s="183"/>
      <c r="AX443" s="183"/>
      <c r="AY443" s="183"/>
      <c r="AZ443" s="183"/>
      <c r="BA443" s="183"/>
    </row>
    <row r="444" spans="1:53" x14ac:dyDescent="0.2">
      <c r="A444" s="183"/>
      <c r="B444" s="183"/>
      <c r="C444" s="183"/>
      <c r="D444" s="183"/>
      <c r="E444" s="183"/>
      <c r="F444" s="183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183"/>
      <c r="AT444" s="183"/>
      <c r="AU444" s="183"/>
      <c r="AV444" s="183"/>
      <c r="AW444" s="183"/>
      <c r="AX444" s="183"/>
      <c r="AY444" s="183"/>
      <c r="AZ444" s="183"/>
      <c r="BA444" s="183"/>
    </row>
    <row r="445" spans="1:53" x14ac:dyDescent="0.2">
      <c r="A445" s="183"/>
      <c r="B445" s="183"/>
      <c r="C445" s="183"/>
      <c r="D445" s="183"/>
      <c r="E445" s="183"/>
      <c r="F445" s="183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3"/>
      <c r="AT445" s="183"/>
      <c r="AU445" s="183"/>
      <c r="AV445" s="183"/>
      <c r="AW445" s="183"/>
      <c r="AX445" s="183"/>
      <c r="AY445" s="183"/>
      <c r="AZ445" s="183"/>
      <c r="BA445" s="183"/>
    </row>
    <row r="446" spans="1:53" x14ac:dyDescent="0.2">
      <c r="A446" s="183"/>
      <c r="B446" s="183"/>
      <c r="C446" s="183"/>
      <c r="D446" s="183"/>
      <c r="E446" s="183"/>
      <c r="F446" s="183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3"/>
      <c r="AT446" s="183"/>
      <c r="AU446" s="183"/>
      <c r="AV446" s="183"/>
      <c r="AW446" s="183"/>
      <c r="AX446" s="183"/>
      <c r="AY446" s="183"/>
      <c r="AZ446" s="183"/>
      <c r="BA446" s="183"/>
    </row>
    <row r="447" spans="1:53" x14ac:dyDescent="0.2">
      <c r="A447" s="183"/>
      <c r="B447" s="183"/>
      <c r="C447" s="183"/>
      <c r="D447" s="183"/>
      <c r="E447" s="183"/>
      <c r="F447" s="183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  <c r="AB447" s="183"/>
      <c r="AC447" s="183"/>
      <c r="AD447" s="183"/>
      <c r="AE447" s="183"/>
      <c r="AF447" s="183"/>
      <c r="AG447" s="183"/>
      <c r="AH447" s="183"/>
      <c r="AI447" s="183"/>
      <c r="AJ447" s="183"/>
      <c r="AK447" s="183"/>
      <c r="AL447" s="183"/>
      <c r="AM447" s="183"/>
      <c r="AN447" s="183"/>
      <c r="AO447" s="183"/>
      <c r="AP447" s="183"/>
      <c r="AQ447" s="183"/>
      <c r="AR447" s="183"/>
      <c r="AS447" s="183"/>
      <c r="AT447" s="183"/>
      <c r="AU447" s="183"/>
      <c r="AV447" s="183"/>
      <c r="AW447" s="183"/>
      <c r="AX447" s="183"/>
      <c r="AY447" s="183"/>
      <c r="AZ447" s="183"/>
      <c r="BA447" s="183"/>
    </row>
    <row r="448" spans="1:53" x14ac:dyDescent="0.2">
      <c r="A448" s="183"/>
      <c r="B448" s="183"/>
      <c r="C448" s="183"/>
      <c r="D448" s="183"/>
      <c r="E448" s="183"/>
      <c r="F448" s="183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  <c r="AB448" s="183"/>
      <c r="AC448" s="183"/>
      <c r="AD448" s="183"/>
      <c r="AE448" s="183"/>
      <c r="AF448" s="183"/>
      <c r="AG448" s="183"/>
      <c r="AH448" s="183"/>
      <c r="AI448" s="183"/>
      <c r="AJ448" s="183"/>
      <c r="AK448" s="183"/>
      <c r="AL448" s="183"/>
      <c r="AM448" s="183"/>
      <c r="AN448" s="183"/>
      <c r="AO448" s="183"/>
      <c r="AP448" s="183"/>
      <c r="AQ448" s="183"/>
      <c r="AR448" s="183"/>
      <c r="AS448" s="183"/>
      <c r="AT448" s="183"/>
      <c r="AU448" s="183"/>
      <c r="AV448" s="183"/>
      <c r="AW448" s="183"/>
      <c r="AX448" s="183"/>
      <c r="AY448" s="183"/>
      <c r="AZ448" s="183"/>
      <c r="BA448" s="183"/>
    </row>
    <row r="449" spans="1:53" x14ac:dyDescent="0.2">
      <c r="A449" s="183"/>
      <c r="B449" s="183"/>
      <c r="C449" s="183"/>
      <c r="D449" s="183"/>
      <c r="E449" s="183"/>
      <c r="F449" s="183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  <c r="AB449" s="183"/>
      <c r="AC449" s="183"/>
      <c r="AD449" s="183"/>
      <c r="AE449" s="183"/>
      <c r="AF449" s="183"/>
      <c r="AG449" s="183"/>
      <c r="AH449" s="183"/>
      <c r="AI449" s="183"/>
      <c r="AJ449" s="183"/>
      <c r="AK449" s="183"/>
      <c r="AL449" s="183"/>
      <c r="AM449" s="183"/>
      <c r="AN449" s="183"/>
      <c r="AO449" s="183"/>
      <c r="AP449" s="183"/>
      <c r="AQ449" s="183"/>
      <c r="AR449" s="183"/>
      <c r="AS449" s="183"/>
      <c r="AT449" s="183"/>
      <c r="AU449" s="183"/>
      <c r="AV449" s="183"/>
      <c r="AW449" s="183"/>
      <c r="AX449" s="183"/>
      <c r="AY449" s="183"/>
      <c r="AZ449" s="183"/>
      <c r="BA449" s="183"/>
    </row>
    <row r="450" spans="1:53" x14ac:dyDescent="0.2">
      <c r="A450" s="183"/>
      <c r="B450" s="183"/>
      <c r="C450" s="183"/>
      <c r="D450" s="183"/>
      <c r="E450" s="183"/>
      <c r="F450" s="183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  <c r="AB450" s="183"/>
      <c r="AC450" s="183"/>
      <c r="AD450" s="183"/>
      <c r="AE450" s="183"/>
      <c r="AF450" s="183"/>
      <c r="AG450" s="183"/>
      <c r="AH450" s="183"/>
      <c r="AI450" s="183"/>
      <c r="AJ450" s="183"/>
      <c r="AK450" s="183"/>
      <c r="AL450" s="183"/>
      <c r="AM450" s="183"/>
      <c r="AN450" s="183"/>
      <c r="AO450" s="183"/>
      <c r="AP450" s="183"/>
      <c r="AQ450" s="183"/>
      <c r="AR450" s="183"/>
      <c r="AS450" s="183"/>
      <c r="AT450" s="183"/>
      <c r="AU450" s="183"/>
      <c r="AV450" s="183"/>
      <c r="AW450" s="183"/>
      <c r="AX450" s="183"/>
      <c r="AY450" s="183"/>
      <c r="AZ450" s="183"/>
      <c r="BA450" s="183"/>
    </row>
    <row r="451" spans="1:53" x14ac:dyDescent="0.2">
      <c r="A451" s="183"/>
      <c r="B451" s="183"/>
      <c r="C451" s="183"/>
      <c r="D451" s="183"/>
      <c r="E451" s="183"/>
      <c r="F451" s="183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  <c r="AB451" s="183"/>
      <c r="AC451" s="183"/>
      <c r="AD451" s="183"/>
      <c r="AE451" s="183"/>
      <c r="AF451" s="183"/>
      <c r="AG451" s="183"/>
      <c r="AH451" s="183"/>
      <c r="AI451" s="183"/>
      <c r="AJ451" s="183"/>
      <c r="AK451" s="183"/>
      <c r="AL451" s="183"/>
      <c r="AM451" s="183"/>
      <c r="AN451" s="183"/>
      <c r="AO451" s="183"/>
      <c r="AP451" s="183"/>
      <c r="AQ451" s="183"/>
      <c r="AR451" s="183"/>
      <c r="AS451" s="183"/>
      <c r="AT451" s="183"/>
      <c r="AU451" s="183"/>
      <c r="AV451" s="183"/>
      <c r="AW451" s="183"/>
      <c r="AX451" s="183"/>
      <c r="AY451" s="183"/>
      <c r="AZ451" s="183"/>
      <c r="BA451" s="183"/>
    </row>
    <row r="452" spans="1:53" x14ac:dyDescent="0.2">
      <c r="A452" s="183"/>
      <c r="B452" s="183"/>
      <c r="C452" s="183"/>
      <c r="D452" s="183"/>
      <c r="E452" s="183"/>
      <c r="F452" s="183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  <c r="AB452" s="183"/>
      <c r="AC452" s="183"/>
      <c r="AD452" s="183"/>
      <c r="AE452" s="183"/>
      <c r="AF452" s="183"/>
      <c r="AG452" s="183"/>
      <c r="AH452" s="183"/>
      <c r="AI452" s="183"/>
      <c r="AJ452" s="183"/>
      <c r="AK452" s="183"/>
      <c r="AL452" s="183"/>
      <c r="AM452" s="183"/>
      <c r="AN452" s="183"/>
      <c r="AO452" s="183"/>
      <c r="AP452" s="183"/>
      <c r="AQ452" s="183"/>
      <c r="AR452" s="183"/>
      <c r="AS452" s="183"/>
      <c r="AT452" s="183"/>
      <c r="AU452" s="183"/>
      <c r="AV452" s="183"/>
      <c r="AW452" s="183"/>
      <c r="AX452" s="183"/>
      <c r="AY452" s="183"/>
      <c r="AZ452" s="183"/>
      <c r="BA452" s="183"/>
    </row>
    <row r="453" spans="1:53" x14ac:dyDescent="0.2">
      <c r="A453" s="183"/>
      <c r="B453" s="183"/>
      <c r="C453" s="183"/>
      <c r="D453" s="183"/>
      <c r="E453" s="183"/>
      <c r="F453" s="183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  <c r="AB453" s="183"/>
      <c r="AC453" s="183"/>
      <c r="AD453" s="183"/>
      <c r="AE453" s="183"/>
      <c r="AF453" s="183"/>
      <c r="AG453" s="183"/>
      <c r="AH453" s="183"/>
      <c r="AI453" s="183"/>
      <c r="AJ453" s="183"/>
      <c r="AK453" s="183"/>
      <c r="AL453" s="183"/>
      <c r="AM453" s="183"/>
      <c r="AN453" s="183"/>
      <c r="AO453" s="183"/>
      <c r="AP453" s="183"/>
      <c r="AQ453" s="183"/>
      <c r="AR453" s="183"/>
      <c r="AS453" s="183"/>
      <c r="AT453" s="183"/>
      <c r="AU453" s="183"/>
      <c r="AV453" s="183"/>
      <c r="AW453" s="183"/>
      <c r="AX453" s="183"/>
      <c r="AY453" s="183"/>
      <c r="AZ453" s="183"/>
      <c r="BA453" s="183"/>
    </row>
    <row r="454" spans="1:53" x14ac:dyDescent="0.2">
      <c r="A454" s="183"/>
      <c r="B454" s="183"/>
      <c r="C454" s="183"/>
      <c r="D454" s="183"/>
      <c r="E454" s="183"/>
      <c r="F454" s="183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  <c r="AA454" s="183"/>
      <c r="AB454" s="183"/>
      <c r="AC454" s="183"/>
      <c r="AD454" s="183"/>
      <c r="AE454" s="183"/>
      <c r="AF454" s="183"/>
      <c r="AG454" s="183"/>
      <c r="AH454" s="183"/>
      <c r="AI454" s="183"/>
      <c r="AJ454" s="183"/>
      <c r="AK454" s="183"/>
      <c r="AL454" s="183"/>
      <c r="AM454" s="183"/>
      <c r="AN454" s="183"/>
      <c r="AO454" s="183"/>
      <c r="AP454" s="183"/>
      <c r="AQ454" s="183"/>
      <c r="AR454" s="183"/>
      <c r="AS454" s="183"/>
      <c r="AT454" s="183"/>
      <c r="AU454" s="183"/>
      <c r="AV454" s="183"/>
      <c r="AW454" s="183"/>
      <c r="AX454" s="183"/>
      <c r="AY454" s="183"/>
      <c r="AZ454" s="183"/>
      <c r="BA454" s="183"/>
    </row>
    <row r="455" spans="1:53" x14ac:dyDescent="0.2">
      <c r="A455" s="183"/>
      <c r="B455" s="183"/>
      <c r="C455" s="183"/>
      <c r="D455" s="183"/>
      <c r="E455" s="183"/>
      <c r="F455" s="183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  <c r="AA455" s="183"/>
      <c r="AB455" s="183"/>
      <c r="AC455" s="183"/>
      <c r="AD455" s="183"/>
      <c r="AE455" s="183"/>
      <c r="AF455" s="183"/>
      <c r="AG455" s="183"/>
      <c r="AH455" s="183"/>
      <c r="AI455" s="183"/>
      <c r="AJ455" s="183"/>
      <c r="AK455" s="183"/>
      <c r="AL455" s="183"/>
      <c r="AM455" s="183"/>
      <c r="AN455" s="183"/>
      <c r="AO455" s="183"/>
      <c r="AP455" s="183"/>
      <c r="AQ455" s="183"/>
      <c r="AR455" s="183"/>
      <c r="AS455" s="183"/>
      <c r="AT455" s="183"/>
      <c r="AU455" s="183"/>
      <c r="AV455" s="183"/>
      <c r="AW455" s="183"/>
      <c r="AX455" s="183"/>
      <c r="AY455" s="183"/>
      <c r="AZ455" s="183"/>
      <c r="BA455" s="183"/>
    </row>
    <row r="456" spans="1:53" x14ac:dyDescent="0.2">
      <c r="A456" s="183"/>
      <c r="B456" s="183"/>
      <c r="C456" s="183"/>
      <c r="D456" s="183"/>
      <c r="E456" s="183"/>
      <c r="F456" s="183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183"/>
      <c r="AT456" s="183"/>
      <c r="AU456" s="183"/>
      <c r="AV456" s="183"/>
      <c r="AW456" s="183"/>
      <c r="AX456" s="183"/>
      <c r="AY456" s="183"/>
      <c r="AZ456" s="183"/>
      <c r="BA456" s="183"/>
    </row>
    <row r="457" spans="1:53" x14ac:dyDescent="0.2">
      <c r="A457" s="183"/>
      <c r="B457" s="183"/>
      <c r="C457" s="183"/>
      <c r="D457" s="183"/>
      <c r="E457" s="183"/>
      <c r="F457" s="183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  <c r="AB457" s="183"/>
      <c r="AC457" s="183"/>
      <c r="AD457" s="183"/>
      <c r="AE457" s="183"/>
      <c r="AF457" s="183"/>
      <c r="AG457" s="183"/>
      <c r="AH457" s="183"/>
      <c r="AI457" s="183"/>
      <c r="AJ457" s="183"/>
      <c r="AK457" s="183"/>
      <c r="AL457" s="183"/>
      <c r="AM457" s="183"/>
      <c r="AN457" s="183"/>
      <c r="AO457" s="183"/>
      <c r="AP457" s="183"/>
      <c r="AQ457" s="183"/>
      <c r="AR457" s="183"/>
      <c r="AS457" s="183"/>
      <c r="AT457" s="183"/>
      <c r="AU457" s="183"/>
      <c r="AV457" s="183"/>
      <c r="AW457" s="183"/>
      <c r="AX457" s="183"/>
      <c r="AY457" s="183"/>
      <c r="AZ457" s="183"/>
      <c r="BA457" s="183"/>
    </row>
    <row r="458" spans="1:53" x14ac:dyDescent="0.2">
      <c r="A458" s="183"/>
      <c r="B458" s="183"/>
      <c r="C458" s="183"/>
      <c r="D458" s="183"/>
      <c r="E458" s="183"/>
      <c r="F458" s="183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  <c r="AB458" s="183"/>
      <c r="AC458" s="183"/>
      <c r="AD458" s="183"/>
      <c r="AE458" s="183"/>
      <c r="AF458" s="183"/>
      <c r="AG458" s="183"/>
      <c r="AH458" s="183"/>
      <c r="AI458" s="183"/>
      <c r="AJ458" s="183"/>
      <c r="AK458" s="183"/>
      <c r="AL458" s="183"/>
      <c r="AM458" s="183"/>
      <c r="AN458" s="183"/>
      <c r="AO458" s="183"/>
      <c r="AP458" s="183"/>
      <c r="AQ458" s="183"/>
      <c r="AR458" s="183"/>
      <c r="AS458" s="183"/>
      <c r="AT458" s="183"/>
      <c r="AU458" s="183"/>
      <c r="AV458" s="183"/>
      <c r="AW458" s="183"/>
      <c r="AX458" s="183"/>
      <c r="AY458" s="183"/>
      <c r="AZ458" s="183"/>
      <c r="BA458" s="183"/>
    </row>
    <row r="459" spans="1:53" x14ac:dyDescent="0.2">
      <c r="A459" s="183"/>
      <c r="B459" s="183"/>
      <c r="C459" s="183"/>
      <c r="D459" s="183"/>
      <c r="E459" s="183"/>
      <c r="F459" s="183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  <c r="AB459" s="183"/>
      <c r="AC459" s="183"/>
      <c r="AD459" s="183"/>
      <c r="AE459" s="183"/>
      <c r="AF459" s="183"/>
      <c r="AG459" s="183"/>
      <c r="AH459" s="183"/>
      <c r="AI459" s="183"/>
      <c r="AJ459" s="183"/>
      <c r="AK459" s="183"/>
      <c r="AL459" s="183"/>
      <c r="AM459" s="183"/>
      <c r="AN459" s="183"/>
      <c r="AO459" s="183"/>
      <c r="AP459" s="183"/>
      <c r="AQ459" s="183"/>
      <c r="AR459" s="183"/>
      <c r="AS459" s="183"/>
      <c r="AT459" s="183"/>
      <c r="AU459" s="183"/>
      <c r="AV459" s="183"/>
      <c r="AW459" s="183"/>
      <c r="AX459" s="183"/>
      <c r="AY459" s="183"/>
      <c r="AZ459" s="183"/>
      <c r="BA459" s="183"/>
    </row>
    <row r="460" spans="1:53" x14ac:dyDescent="0.2">
      <c r="A460" s="183"/>
      <c r="B460" s="183"/>
      <c r="C460" s="183"/>
      <c r="D460" s="183"/>
      <c r="E460" s="183"/>
      <c r="F460" s="183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  <c r="AB460" s="183"/>
      <c r="AC460" s="183"/>
      <c r="AD460" s="183"/>
      <c r="AE460" s="183"/>
      <c r="AF460" s="183"/>
      <c r="AG460" s="183"/>
      <c r="AH460" s="183"/>
      <c r="AI460" s="183"/>
      <c r="AJ460" s="183"/>
      <c r="AK460" s="183"/>
      <c r="AL460" s="183"/>
      <c r="AM460" s="183"/>
      <c r="AN460" s="183"/>
      <c r="AO460" s="183"/>
      <c r="AP460" s="183"/>
      <c r="AQ460" s="183"/>
      <c r="AR460" s="183"/>
      <c r="AS460" s="183"/>
      <c r="AT460" s="183"/>
      <c r="AU460" s="183"/>
      <c r="AV460" s="183"/>
      <c r="AW460" s="183"/>
      <c r="AX460" s="183"/>
      <c r="AY460" s="183"/>
      <c r="AZ460" s="183"/>
      <c r="BA460" s="183"/>
    </row>
    <row r="461" spans="1:53" x14ac:dyDescent="0.2">
      <c r="A461" s="183"/>
      <c r="B461" s="183"/>
      <c r="C461" s="183"/>
      <c r="D461" s="183"/>
      <c r="E461" s="183"/>
      <c r="F461" s="183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  <c r="AB461" s="183"/>
      <c r="AC461" s="183"/>
      <c r="AD461" s="183"/>
      <c r="AE461" s="183"/>
      <c r="AF461" s="183"/>
      <c r="AG461" s="183"/>
      <c r="AH461" s="183"/>
      <c r="AI461" s="183"/>
      <c r="AJ461" s="183"/>
      <c r="AK461" s="183"/>
      <c r="AL461" s="183"/>
      <c r="AM461" s="183"/>
      <c r="AN461" s="183"/>
      <c r="AO461" s="183"/>
      <c r="AP461" s="183"/>
      <c r="AQ461" s="183"/>
      <c r="AR461" s="183"/>
      <c r="AS461" s="183"/>
      <c r="AT461" s="183"/>
      <c r="AU461" s="183"/>
      <c r="AV461" s="183"/>
      <c r="AW461" s="183"/>
      <c r="AX461" s="183"/>
      <c r="AY461" s="183"/>
      <c r="AZ461" s="183"/>
      <c r="BA461" s="183"/>
    </row>
    <row r="462" spans="1:53" x14ac:dyDescent="0.2">
      <c r="A462" s="183"/>
      <c r="B462" s="183"/>
      <c r="C462" s="183"/>
      <c r="D462" s="183"/>
      <c r="E462" s="183"/>
      <c r="F462" s="183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  <c r="AB462" s="183"/>
      <c r="AC462" s="183"/>
      <c r="AD462" s="183"/>
      <c r="AE462" s="183"/>
      <c r="AF462" s="183"/>
      <c r="AG462" s="183"/>
      <c r="AH462" s="183"/>
      <c r="AI462" s="183"/>
      <c r="AJ462" s="183"/>
      <c r="AK462" s="183"/>
      <c r="AL462" s="183"/>
      <c r="AM462" s="183"/>
      <c r="AN462" s="183"/>
      <c r="AO462" s="183"/>
      <c r="AP462" s="183"/>
      <c r="AQ462" s="183"/>
      <c r="AR462" s="183"/>
      <c r="AS462" s="183"/>
      <c r="AT462" s="183"/>
      <c r="AU462" s="183"/>
      <c r="AV462" s="183"/>
      <c r="AW462" s="183"/>
      <c r="AX462" s="183"/>
      <c r="AY462" s="183"/>
      <c r="AZ462" s="183"/>
      <c r="BA462" s="183"/>
    </row>
    <row r="463" spans="1:53" x14ac:dyDescent="0.2">
      <c r="A463" s="183"/>
      <c r="B463" s="183"/>
      <c r="C463" s="183"/>
      <c r="D463" s="183"/>
      <c r="E463" s="183"/>
      <c r="F463" s="183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  <c r="AB463" s="183"/>
      <c r="AC463" s="183"/>
      <c r="AD463" s="183"/>
      <c r="AE463" s="183"/>
      <c r="AF463" s="183"/>
      <c r="AG463" s="183"/>
      <c r="AH463" s="183"/>
      <c r="AI463" s="183"/>
      <c r="AJ463" s="183"/>
      <c r="AK463" s="183"/>
      <c r="AL463" s="183"/>
      <c r="AM463" s="183"/>
      <c r="AN463" s="183"/>
      <c r="AO463" s="183"/>
      <c r="AP463" s="183"/>
      <c r="AQ463" s="183"/>
      <c r="AR463" s="183"/>
      <c r="AS463" s="183"/>
      <c r="AT463" s="183"/>
      <c r="AU463" s="183"/>
      <c r="AV463" s="183"/>
      <c r="AW463" s="183"/>
      <c r="AX463" s="183"/>
      <c r="AY463" s="183"/>
      <c r="AZ463" s="183"/>
      <c r="BA463" s="183"/>
    </row>
    <row r="464" spans="1:53" x14ac:dyDescent="0.2">
      <c r="A464" s="183"/>
      <c r="B464" s="183"/>
      <c r="C464" s="183"/>
      <c r="D464" s="183"/>
      <c r="E464" s="183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  <c r="AB464" s="183"/>
      <c r="AC464" s="183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183"/>
      <c r="AT464" s="183"/>
      <c r="AU464" s="183"/>
      <c r="AV464" s="183"/>
      <c r="AW464" s="183"/>
      <c r="AX464" s="183"/>
      <c r="AY464" s="183"/>
      <c r="AZ464" s="183"/>
      <c r="BA464" s="183"/>
    </row>
    <row r="465" spans="1:53" x14ac:dyDescent="0.2">
      <c r="A465" s="183"/>
      <c r="B465" s="183"/>
      <c r="C465" s="183"/>
      <c r="D465" s="183"/>
      <c r="E465" s="183"/>
      <c r="F465" s="183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  <c r="AB465" s="183"/>
      <c r="AC465" s="183"/>
      <c r="AD465" s="183"/>
      <c r="AE465" s="183"/>
      <c r="AF465" s="183"/>
      <c r="AG465" s="183"/>
      <c r="AH465" s="183"/>
      <c r="AI465" s="183"/>
      <c r="AJ465" s="183"/>
      <c r="AK465" s="183"/>
      <c r="AL465" s="183"/>
      <c r="AM465" s="183"/>
      <c r="AN465" s="183"/>
      <c r="AO465" s="183"/>
      <c r="AP465" s="183"/>
      <c r="AQ465" s="183"/>
      <c r="AR465" s="183"/>
      <c r="AS465" s="183"/>
      <c r="AT465" s="183"/>
      <c r="AU465" s="183"/>
      <c r="AV465" s="183"/>
      <c r="AW465" s="183"/>
      <c r="AX465" s="183"/>
      <c r="AY465" s="183"/>
      <c r="AZ465" s="183"/>
      <c r="BA465" s="183"/>
    </row>
    <row r="466" spans="1:53" x14ac:dyDescent="0.2">
      <c r="A466" s="183"/>
      <c r="B466" s="183"/>
      <c r="C466" s="183"/>
      <c r="D466" s="183"/>
      <c r="E466" s="183"/>
      <c r="F466" s="183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  <c r="AB466" s="183"/>
      <c r="AC466" s="183"/>
      <c r="AD466" s="183"/>
      <c r="AE466" s="183"/>
      <c r="AF466" s="183"/>
      <c r="AG466" s="183"/>
      <c r="AH466" s="183"/>
      <c r="AI466" s="183"/>
      <c r="AJ466" s="183"/>
      <c r="AK466" s="183"/>
      <c r="AL466" s="183"/>
      <c r="AM466" s="183"/>
      <c r="AN466" s="183"/>
      <c r="AO466" s="183"/>
      <c r="AP466" s="183"/>
      <c r="AQ466" s="183"/>
      <c r="AR466" s="183"/>
      <c r="AS466" s="183"/>
      <c r="AT466" s="183"/>
      <c r="AU466" s="183"/>
      <c r="AV466" s="183"/>
      <c r="AW466" s="183"/>
      <c r="AX466" s="183"/>
      <c r="AY466" s="183"/>
      <c r="AZ466" s="183"/>
      <c r="BA466" s="183"/>
    </row>
    <row r="467" spans="1:53" x14ac:dyDescent="0.2">
      <c r="A467" s="183"/>
      <c r="B467" s="183"/>
      <c r="C467" s="183"/>
      <c r="D467" s="183"/>
      <c r="E467" s="183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  <c r="AB467" s="183"/>
      <c r="AC467" s="183"/>
      <c r="AD467" s="183"/>
      <c r="AE467" s="183"/>
      <c r="AF467" s="183"/>
      <c r="AG467" s="183"/>
      <c r="AH467" s="183"/>
      <c r="AI467" s="183"/>
      <c r="AJ467" s="183"/>
      <c r="AK467" s="183"/>
      <c r="AL467" s="183"/>
      <c r="AM467" s="183"/>
      <c r="AN467" s="183"/>
      <c r="AO467" s="183"/>
      <c r="AP467" s="183"/>
      <c r="AQ467" s="183"/>
      <c r="AR467" s="183"/>
      <c r="AS467" s="183"/>
      <c r="AT467" s="183"/>
      <c r="AU467" s="183"/>
      <c r="AV467" s="183"/>
      <c r="AW467" s="183"/>
      <c r="AX467" s="183"/>
      <c r="AY467" s="183"/>
      <c r="AZ467" s="183"/>
      <c r="BA467" s="183"/>
    </row>
    <row r="468" spans="1:53" x14ac:dyDescent="0.2">
      <c r="A468" s="183"/>
      <c r="B468" s="183"/>
      <c r="C468" s="183"/>
      <c r="D468" s="183"/>
      <c r="E468" s="183"/>
      <c r="F468" s="183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  <c r="AB468" s="183"/>
      <c r="AC468" s="183"/>
      <c r="AD468" s="183"/>
      <c r="AE468" s="183"/>
      <c r="AF468" s="183"/>
      <c r="AG468" s="183"/>
      <c r="AH468" s="183"/>
      <c r="AI468" s="183"/>
      <c r="AJ468" s="183"/>
      <c r="AK468" s="183"/>
      <c r="AL468" s="183"/>
      <c r="AM468" s="183"/>
      <c r="AN468" s="183"/>
      <c r="AO468" s="183"/>
      <c r="AP468" s="183"/>
      <c r="AQ468" s="183"/>
      <c r="AR468" s="183"/>
      <c r="AS468" s="183"/>
      <c r="AT468" s="183"/>
      <c r="AU468" s="183"/>
      <c r="AV468" s="183"/>
      <c r="AW468" s="183"/>
      <c r="AX468" s="183"/>
      <c r="AY468" s="183"/>
      <c r="AZ468" s="183"/>
      <c r="BA468" s="183"/>
    </row>
    <row r="469" spans="1:53" x14ac:dyDescent="0.2">
      <c r="A469" s="183"/>
      <c r="B469" s="183"/>
      <c r="C469" s="183"/>
      <c r="D469" s="183"/>
      <c r="E469" s="183"/>
      <c r="F469" s="183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  <c r="AB469" s="183"/>
      <c r="AC469" s="183"/>
      <c r="AD469" s="183"/>
      <c r="AE469" s="183"/>
      <c r="AF469" s="183"/>
      <c r="AG469" s="183"/>
      <c r="AH469" s="183"/>
      <c r="AI469" s="183"/>
      <c r="AJ469" s="183"/>
      <c r="AK469" s="183"/>
      <c r="AL469" s="183"/>
      <c r="AM469" s="183"/>
      <c r="AN469" s="183"/>
      <c r="AO469" s="183"/>
      <c r="AP469" s="183"/>
      <c r="AQ469" s="183"/>
      <c r="AR469" s="183"/>
      <c r="AS469" s="183"/>
      <c r="AT469" s="183"/>
      <c r="AU469" s="183"/>
      <c r="AV469" s="183"/>
      <c r="AW469" s="183"/>
      <c r="AX469" s="183"/>
      <c r="AY469" s="183"/>
      <c r="AZ469" s="183"/>
      <c r="BA469" s="183"/>
    </row>
    <row r="470" spans="1:53" x14ac:dyDescent="0.2">
      <c r="A470" s="183"/>
      <c r="B470" s="183"/>
      <c r="C470" s="183"/>
      <c r="D470" s="183"/>
      <c r="E470" s="183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  <c r="AB470" s="183"/>
      <c r="AC470" s="183"/>
      <c r="AD470" s="183"/>
      <c r="AE470" s="183"/>
      <c r="AF470" s="183"/>
      <c r="AG470" s="183"/>
      <c r="AH470" s="183"/>
      <c r="AI470" s="183"/>
      <c r="AJ470" s="183"/>
      <c r="AK470" s="183"/>
      <c r="AL470" s="183"/>
      <c r="AM470" s="183"/>
      <c r="AN470" s="183"/>
      <c r="AO470" s="183"/>
      <c r="AP470" s="183"/>
      <c r="AQ470" s="183"/>
      <c r="AR470" s="183"/>
      <c r="AS470" s="183"/>
      <c r="AT470" s="183"/>
      <c r="AU470" s="183"/>
      <c r="AV470" s="183"/>
      <c r="AW470" s="183"/>
      <c r="AX470" s="183"/>
      <c r="AY470" s="183"/>
      <c r="AZ470" s="183"/>
      <c r="BA470" s="183"/>
    </row>
    <row r="471" spans="1:53" x14ac:dyDescent="0.2">
      <c r="A471" s="183"/>
      <c r="B471" s="183"/>
      <c r="C471" s="183"/>
      <c r="D471" s="183"/>
      <c r="E471" s="183"/>
      <c r="F471" s="183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  <c r="AA471" s="183"/>
      <c r="AB471" s="183"/>
      <c r="AC471" s="183"/>
      <c r="AD471" s="183"/>
      <c r="AE471" s="183"/>
      <c r="AF471" s="183"/>
      <c r="AG471" s="183"/>
      <c r="AH471" s="183"/>
      <c r="AI471" s="183"/>
      <c r="AJ471" s="183"/>
      <c r="AK471" s="183"/>
      <c r="AL471" s="183"/>
      <c r="AM471" s="183"/>
      <c r="AN471" s="183"/>
      <c r="AO471" s="183"/>
      <c r="AP471" s="183"/>
      <c r="AQ471" s="183"/>
      <c r="AR471" s="183"/>
      <c r="AS471" s="183"/>
      <c r="AT471" s="183"/>
      <c r="AU471" s="183"/>
      <c r="AV471" s="183"/>
      <c r="AW471" s="183"/>
      <c r="AX471" s="183"/>
      <c r="AY471" s="183"/>
      <c r="AZ471" s="183"/>
      <c r="BA471" s="183"/>
    </row>
    <row r="472" spans="1:53" x14ac:dyDescent="0.2">
      <c r="A472" s="183"/>
      <c r="B472" s="183"/>
      <c r="C472" s="183"/>
      <c r="D472" s="183"/>
      <c r="E472" s="183"/>
      <c r="F472" s="183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  <c r="AA472" s="183"/>
      <c r="AB472" s="183"/>
      <c r="AC472" s="183"/>
      <c r="AD472" s="183"/>
      <c r="AE472" s="183"/>
      <c r="AF472" s="183"/>
      <c r="AG472" s="183"/>
      <c r="AH472" s="183"/>
      <c r="AI472" s="183"/>
      <c r="AJ472" s="183"/>
      <c r="AK472" s="183"/>
      <c r="AL472" s="183"/>
      <c r="AM472" s="183"/>
      <c r="AN472" s="183"/>
      <c r="AO472" s="183"/>
      <c r="AP472" s="183"/>
      <c r="AQ472" s="183"/>
      <c r="AR472" s="183"/>
      <c r="AS472" s="183"/>
      <c r="AT472" s="183"/>
      <c r="AU472" s="183"/>
      <c r="AV472" s="183"/>
      <c r="AW472" s="183"/>
      <c r="AX472" s="183"/>
      <c r="AY472" s="183"/>
      <c r="AZ472" s="183"/>
      <c r="BA472" s="183"/>
    </row>
    <row r="473" spans="1:53" x14ac:dyDescent="0.2">
      <c r="A473" s="183"/>
      <c r="B473" s="183"/>
      <c r="C473" s="183"/>
      <c r="D473" s="183"/>
      <c r="E473" s="183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  <c r="AA473" s="183"/>
      <c r="AB473" s="183"/>
      <c r="AC473" s="183"/>
      <c r="AD473" s="183"/>
      <c r="AE473" s="183"/>
      <c r="AF473" s="183"/>
      <c r="AG473" s="183"/>
      <c r="AH473" s="183"/>
      <c r="AI473" s="183"/>
      <c r="AJ473" s="183"/>
      <c r="AK473" s="183"/>
      <c r="AL473" s="183"/>
      <c r="AM473" s="183"/>
      <c r="AN473" s="183"/>
      <c r="AO473" s="183"/>
      <c r="AP473" s="183"/>
      <c r="AQ473" s="183"/>
      <c r="AR473" s="183"/>
      <c r="AS473" s="183"/>
      <c r="AT473" s="183"/>
      <c r="AU473" s="183"/>
      <c r="AV473" s="183"/>
      <c r="AW473" s="183"/>
      <c r="AX473" s="183"/>
      <c r="AY473" s="183"/>
      <c r="AZ473" s="183"/>
      <c r="BA473" s="183"/>
    </row>
    <row r="474" spans="1:53" x14ac:dyDescent="0.2">
      <c r="A474" s="183"/>
      <c r="B474" s="183"/>
      <c r="C474" s="183"/>
      <c r="D474" s="183"/>
      <c r="E474" s="183"/>
      <c r="F474" s="183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  <c r="AB474" s="183"/>
      <c r="AC474" s="183"/>
      <c r="AD474" s="183"/>
      <c r="AE474" s="183"/>
      <c r="AF474" s="183"/>
      <c r="AG474" s="183"/>
      <c r="AH474" s="183"/>
      <c r="AI474" s="183"/>
      <c r="AJ474" s="183"/>
      <c r="AK474" s="183"/>
      <c r="AL474" s="183"/>
      <c r="AM474" s="183"/>
      <c r="AN474" s="183"/>
      <c r="AO474" s="183"/>
      <c r="AP474" s="183"/>
      <c r="AQ474" s="183"/>
      <c r="AR474" s="183"/>
      <c r="AS474" s="183"/>
      <c r="AT474" s="183"/>
      <c r="AU474" s="183"/>
      <c r="AV474" s="183"/>
      <c r="AW474" s="183"/>
      <c r="AX474" s="183"/>
      <c r="AY474" s="183"/>
      <c r="AZ474" s="183"/>
      <c r="BA474" s="183"/>
    </row>
    <row r="475" spans="1:53" x14ac:dyDescent="0.2">
      <c r="A475" s="183"/>
      <c r="B475" s="183"/>
      <c r="C475" s="183"/>
      <c r="D475" s="183"/>
      <c r="E475" s="183"/>
      <c r="F475" s="183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183"/>
      <c r="AT475" s="183"/>
      <c r="AU475" s="183"/>
      <c r="AV475" s="183"/>
      <c r="AW475" s="183"/>
      <c r="AX475" s="183"/>
      <c r="AY475" s="183"/>
      <c r="AZ475" s="183"/>
      <c r="BA475" s="183"/>
    </row>
    <row r="476" spans="1:53" x14ac:dyDescent="0.2">
      <c r="A476" s="183"/>
      <c r="B476" s="183"/>
      <c r="C476" s="183"/>
      <c r="D476" s="183"/>
      <c r="E476" s="183"/>
      <c r="F476" s="183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  <c r="AB476" s="183"/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  <c r="AO476" s="183"/>
      <c r="AP476" s="183"/>
      <c r="AQ476" s="183"/>
      <c r="AR476" s="183"/>
      <c r="AS476" s="183"/>
      <c r="AT476" s="183"/>
      <c r="AU476" s="183"/>
      <c r="AV476" s="183"/>
      <c r="AW476" s="183"/>
      <c r="AX476" s="183"/>
      <c r="AY476" s="183"/>
      <c r="AZ476" s="183"/>
      <c r="BA476" s="183"/>
    </row>
    <row r="477" spans="1:53" x14ac:dyDescent="0.2">
      <c r="A477" s="183"/>
      <c r="B477" s="183"/>
      <c r="C477" s="183"/>
      <c r="D477" s="183"/>
      <c r="E477" s="183"/>
      <c r="F477" s="183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  <c r="AA477" s="183"/>
      <c r="AB477" s="183"/>
      <c r="AC477" s="183"/>
      <c r="AD477" s="183"/>
      <c r="AE477" s="183"/>
      <c r="AF477" s="183"/>
      <c r="AG477" s="183"/>
      <c r="AH477" s="183"/>
      <c r="AI477" s="183"/>
      <c r="AJ477" s="183"/>
      <c r="AK477" s="183"/>
      <c r="AL477" s="183"/>
      <c r="AM477" s="183"/>
      <c r="AN477" s="183"/>
      <c r="AO477" s="183"/>
      <c r="AP477" s="183"/>
      <c r="AQ477" s="183"/>
      <c r="AR477" s="183"/>
      <c r="AS477" s="183"/>
      <c r="AT477" s="183"/>
      <c r="AU477" s="183"/>
      <c r="AV477" s="183"/>
      <c r="AW477" s="183"/>
      <c r="AX477" s="183"/>
      <c r="AY477" s="183"/>
      <c r="AZ477" s="183"/>
      <c r="BA477" s="183"/>
    </row>
    <row r="478" spans="1:53" x14ac:dyDescent="0.2">
      <c r="A478" s="183"/>
      <c r="B478" s="183"/>
      <c r="C478" s="183"/>
      <c r="D478" s="183"/>
      <c r="E478" s="183"/>
      <c r="F478" s="183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  <c r="AB478" s="183"/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  <c r="AO478" s="183"/>
      <c r="AP478" s="183"/>
      <c r="AQ478" s="183"/>
      <c r="AR478" s="183"/>
      <c r="AS478" s="183"/>
      <c r="AT478" s="183"/>
      <c r="AU478" s="183"/>
      <c r="AV478" s="183"/>
      <c r="AW478" s="183"/>
      <c r="AX478" s="183"/>
      <c r="AY478" s="183"/>
      <c r="AZ478" s="183"/>
      <c r="BA478" s="183"/>
    </row>
    <row r="479" spans="1:53" x14ac:dyDescent="0.2">
      <c r="A479" s="183"/>
      <c r="B479" s="183"/>
      <c r="C479" s="183"/>
      <c r="D479" s="183"/>
      <c r="E479" s="183"/>
      <c r="F479" s="183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  <c r="AB479" s="183"/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  <c r="AO479" s="183"/>
      <c r="AP479" s="183"/>
      <c r="AQ479" s="183"/>
      <c r="AR479" s="183"/>
      <c r="AS479" s="183"/>
      <c r="AT479" s="183"/>
      <c r="AU479" s="183"/>
      <c r="AV479" s="183"/>
      <c r="AW479" s="183"/>
      <c r="AX479" s="183"/>
      <c r="AY479" s="183"/>
      <c r="AZ479" s="183"/>
      <c r="BA479" s="183"/>
    </row>
    <row r="480" spans="1:53" x14ac:dyDescent="0.2">
      <c r="A480" s="183"/>
      <c r="B480" s="183"/>
      <c r="C480" s="183"/>
      <c r="D480" s="183"/>
      <c r="E480" s="183"/>
      <c r="F480" s="183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  <c r="AA480" s="183"/>
      <c r="AB480" s="183"/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  <c r="AO480" s="183"/>
      <c r="AP480" s="183"/>
      <c r="AQ480" s="183"/>
      <c r="AR480" s="183"/>
      <c r="AS480" s="183"/>
      <c r="AT480" s="183"/>
      <c r="AU480" s="183"/>
      <c r="AV480" s="183"/>
      <c r="AW480" s="183"/>
      <c r="AX480" s="183"/>
      <c r="AY480" s="183"/>
      <c r="AZ480" s="183"/>
      <c r="BA480" s="183"/>
    </row>
    <row r="481" spans="1:53" x14ac:dyDescent="0.2">
      <c r="A481" s="183"/>
      <c r="B481" s="183"/>
      <c r="C481" s="183"/>
      <c r="D481" s="183"/>
      <c r="E481" s="183"/>
      <c r="F481" s="183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183"/>
      <c r="AT481" s="183"/>
      <c r="AU481" s="183"/>
      <c r="AV481" s="183"/>
      <c r="AW481" s="183"/>
      <c r="AX481" s="183"/>
      <c r="AY481" s="183"/>
      <c r="AZ481" s="183"/>
      <c r="BA481" s="183"/>
    </row>
    <row r="482" spans="1:53" x14ac:dyDescent="0.2">
      <c r="A482" s="183"/>
      <c r="B482" s="183"/>
      <c r="C482" s="183"/>
      <c r="D482" s="183"/>
      <c r="E482" s="183"/>
      <c r="F482" s="183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183"/>
      <c r="AT482" s="183"/>
      <c r="AU482" s="183"/>
      <c r="AV482" s="183"/>
      <c r="AW482" s="183"/>
      <c r="AX482" s="183"/>
      <c r="AY482" s="183"/>
      <c r="AZ482" s="183"/>
      <c r="BA482" s="183"/>
    </row>
    <row r="483" spans="1:53" x14ac:dyDescent="0.2">
      <c r="A483" s="183"/>
      <c r="B483" s="183"/>
      <c r="C483" s="183"/>
      <c r="D483" s="183"/>
      <c r="E483" s="183"/>
      <c r="F483" s="183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  <c r="AA483" s="183"/>
      <c r="AB483" s="183"/>
      <c r="AC483" s="183"/>
      <c r="AD483" s="183"/>
      <c r="AE483" s="183"/>
      <c r="AF483" s="183"/>
      <c r="AG483" s="183"/>
      <c r="AH483" s="183"/>
      <c r="AI483" s="183"/>
      <c r="AJ483" s="183"/>
      <c r="AK483" s="183"/>
      <c r="AL483" s="183"/>
      <c r="AM483" s="183"/>
      <c r="AN483" s="183"/>
      <c r="AO483" s="183"/>
      <c r="AP483" s="183"/>
      <c r="AQ483" s="183"/>
      <c r="AR483" s="183"/>
      <c r="AS483" s="183"/>
      <c r="AT483" s="183"/>
      <c r="AU483" s="183"/>
      <c r="AV483" s="183"/>
      <c r="AW483" s="183"/>
      <c r="AX483" s="183"/>
      <c r="AY483" s="183"/>
      <c r="AZ483" s="183"/>
      <c r="BA483" s="183"/>
    </row>
    <row r="484" spans="1:53" x14ac:dyDescent="0.2">
      <c r="A484" s="183"/>
      <c r="B484" s="183"/>
      <c r="C484" s="183"/>
      <c r="D484" s="183"/>
      <c r="E484" s="183"/>
      <c r="F484" s="183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  <c r="AA484" s="183"/>
      <c r="AB484" s="183"/>
      <c r="AC484" s="183"/>
      <c r="AD484" s="183"/>
      <c r="AE484" s="183"/>
      <c r="AF484" s="183"/>
      <c r="AG484" s="183"/>
      <c r="AH484" s="183"/>
      <c r="AI484" s="183"/>
      <c r="AJ484" s="183"/>
      <c r="AK484" s="183"/>
      <c r="AL484" s="183"/>
      <c r="AM484" s="183"/>
      <c r="AN484" s="183"/>
      <c r="AO484" s="183"/>
      <c r="AP484" s="183"/>
      <c r="AQ484" s="183"/>
      <c r="AR484" s="183"/>
      <c r="AS484" s="183"/>
      <c r="AT484" s="183"/>
      <c r="AU484" s="183"/>
      <c r="AV484" s="183"/>
      <c r="AW484" s="183"/>
      <c r="AX484" s="183"/>
      <c r="AY484" s="183"/>
      <c r="AZ484" s="183"/>
      <c r="BA484" s="183"/>
    </row>
    <row r="485" spans="1:53" x14ac:dyDescent="0.2">
      <c r="A485" s="183"/>
      <c r="B485" s="183"/>
      <c r="C485" s="183"/>
      <c r="D485" s="183"/>
      <c r="E485" s="183"/>
      <c r="F485" s="183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  <c r="AA485" s="183"/>
      <c r="AB485" s="183"/>
      <c r="AC485" s="183"/>
      <c r="AD485" s="183"/>
      <c r="AE485" s="183"/>
      <c r="AF485" s="183"/>
      <c r="AG485" s="183"/>
      <c r="AH485" s="183"/>
      <c r="AI485" s="183"/>
      <c r="AJ485" s="183"/>
      <c r="AK485" s="183"/>
      <c r="AL485" s="183"/>
      <c r="AM485" s="183"/>
      <c r="AN485" s="183"/>
      <c r="AO485" s="183"/>
      <c r="AP485" s="183"/>
      <c r="AQ485" s="183"/>
      <c r="AR485" s="183"/>
      <c r="AS485" s="183"/>
      <c r="AT485" s="183"/>
      <c r="AU485" s="183"/>
      <c r="AV485" s="183"/>
      <c r="AW485" s="183"/>
      <c r="AX485" s="183"/>
      <c r="AY485" s="183"/>
      <c r="AZ485" s="183"/>
      <c r="BA485" s="183"/>
    </row>
    <row r="486" spans="1:53" x14ac:dyDescent="0.2">
      <c r="A486" s="183"/>
      <c r="B486" s="183"/>
      <c r="C486" s="183"/>
      <c r="D486" s="183"/>
      <c r="E486" s="183"/>
      <c r="F486" s="183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  <c r="AA486" s="183"/>
      <c r="AB486" s="183"/>
      <c r="AC486" s="183"/>
      <c r="AD486" s="183"/>
      <c r="AE486" s="183"/>
      <c r="AF486" s="183"/>
      <c r="AG486" s="183"/>
      <c r="AH486" s="183"/>
      <c r="AI486" s="183"/>
      <c r="AJ486" s="183"/>
      <c r="AK486" s="183"/>
      <c r="AL486" s="183"/>
      <c r="AM486" s="183"/>
      <c r="AN486" s="183"/>
      <c r="AO486" s="183"/>
      <c r="AP486" s="183"/>
      <c r="AQ486" s="183"/>
      <c r="AR486" s="183"/>
      <c r="AS486" s="183"/>
      <c r="AT486" s="183"/>
      <c r="AU486" s="183"/>
      <c r="AV486" s="183"/>
      <c r="AW486" s="183"/>
      <c r="AX486" s="183"/>
      <c r="AY486" s="183"/>
      <c r="AZ486" s="183"/>
      <c r="BA486" s="183"/>
    </row>
    <row r="487" spans="1:53" x14ac:dyDescent="0.2">
      <c r="A487" s="183"/>
      <c r="B487" s="183"/>
      <c r="C487" s="183"/>
      <c r="D487" s="183"/>
      <c r="E487" s="183"/>
      <c r="F487" s="183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  <c r="AB487" s="183"/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3"/>
      <c r="AO487" s="183"/>
      <c r="AP487" s="183"/>
      <c r="AQ487" s="183"/>
      <c r="AR487" s="183"/>
      <c r="AS487" s="183"/>
      <c r="AT487" s="183"/>
      <c r="AU487" s="183"/>
      <c r="AV487" s="183"/>
      <c r="AW487" s="183"/>
      <c r="AX487" s="183"/>
      <c r="AY487" s="183"/>
      <c r="AZ487" s="183"/>
      <c r="BA487" s="183"/>
    </row>
    <row r="488" spans="1:53" x14ac:dyDescent="0.2">
      <c r="A488" s="183"/>
      <c r="B488" s="183"/>
      <c r="C488" s="183"/>
      <c r="D488" s="183"/>
      <c r="E488" s="183"/>
      <c r="F488" s="183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  <c r="AB488" s="183"/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3"/>
      <c r="AO488" s="183"/>
      <c r="AP488" s="183"/>
      <c r="AQ488" s="183"/>
      <c r="AR488" s="183"/>
      <c r="AS488" s="183"/>
      <c r="AT488" s="183"/>
      <c r="AU488" s="183"/>
      <c r="AV488" s="183"/>
      <c r="AW488" s="183"/>
      <c r="AX488" s="183"/>
      <c r="AY488" s="183"/>
      <c r="AZ488" s="183"/>
      <c r="BA488" s="183"/>
    </row>
    <row r="489" spans="1:53" x14ac:dyDescent="0.2">
      <c r="A489" s="183"/>
      <c r="B489" s="183"/>
      <c r="C489" s="183"/>
      <c r="D489" s="183"/>
      <c r="E489" s="183"/>
      <c r="F489" s="183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  <c r="AB489" s="183"/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3"/>
      <c r="AO489" s="183"/>
      <c r="AP489" s="183"/>
      <c r="AQ489" s="183"/>
      <c r="AR489" s="183"/>
      <c r="AS489" s="183"/>
      <c r="AT489" s="183"/>
      <c r="AU489" s="183"/>
      <c r="AV489" s="183"/>
      <c r="AW489" s="183"/>
      <c r="AX489" s="183"/>
      <c r="AY489" s="183"/>
      <c r="AZ489" s="183"/>
      <c r="BA489" s="183"/>
    </row>
    <row r="490" spans="1:53" x14ac:dyDescent="0.2">
      <c r="A490" s="183"/>
      <c r="B490" s="183"/>
      <c r="C490" s="183"/>
      <c r="D490" s="183"/>
      <c r="E490" s="183"/>
      <c r="F490" s="183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  <c r="AB490" s="183"/>
      <c r="AC490" s="183"/>
      <c r="AD490" s="183"/>
      <c r="AE490" s="183"/>
      <c r="AF490" s="183"/>
      <c r="AG490" s="183"/>
      <c r="AH490" s="183"/>
      <c r="AI490" s="183"/>
      <c r="AJ490" s="183"/>
      <c r="AK490" s="183"/>
      <c r="AL490" s="183"/>
      <c r="AM490" s="183"/>
      <c r="AN490" s="183"/>
      <c r="AO490" s="183"/>
      <c r="AP490" s="183"/>
      <c r="AQ490" s="183"/>
      <c r="AR490" s="183"/>
      <c r="AS490" s="183"/>
      <c r="AT490" s="183"/>
      <c r="AU490" s="183"/>
      <c r="AV490" s="183"/>
      <c r="AW490" s="183"/>
      <c r="AX490" s="183"/>
      <c r="AY490" s="183"/>
      <c r="AZ490" s="183"/>
      <c r="BA490" s="183"/>
    </row>
    <row r="491" spans="1:53" x14ac:dyDescent="0.2">
      <c r="A491" s="183"/>
      <c r="B491" s="183"/>
      <c r="C491" s="183"/>
      <c r="D491" s="183"/>
      <c r="E491" s="183"/>
      <c r="F491" s="183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  <c r="AB491" s="183"/>
      <c r="AC491" s="183"/>
      <c r="AD491" s="183"/>
      <c r="AE491" s="183"/>
      <c r="AF491" s="183"/>
      <c r="AG491" s="183"/>
      <c r="AH491" s="183"/>
      <c r="AI491" s="183"/>
      <c r="AJ491" s="183"/>
      <c r="AK491" s="183"/>
      <c r="AL491" s="183"/>
      <c r="AM491" s="183"/>
      <c r="AN491" s="183"/>
      <c r="AO491" s="183"/>
      <c r="AP491" s="183"/>
      <c r="AQ491" s="183"/>
      <c r="AR491" s="183"/>
      <c r="AS491" s="183"/>
      <c r="AT491" s="183"/>
      <c r="AU491" s="183"/>
      <c r="AV491" s="183"/>
      <c r="AW491" s="183"/>
      <c r="AX491" s="183"/>
      <c r="AY491" s="183"/>
      <c r="AZ491" s="183"/>
      <c r="BA491" s="183"/>
    </row>
    <row r="492" spans="1:53" x14ac:dyDescent="0.2">
      <c r="A492" s="183"/>
      <c r="B492" s="183"/>
      <c r="C492" s="183"/>
      <c r="D492" s="183"/>
      <c r="E492" s="183"/>
      <c r="F492" s="183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  <c r="AB492" s="183"/>
      <c r="AC492" s="183"/>
      <c r="AD492" s="183"/>
      <c r="AE492" s="183"/>
      <c r="AF492" s="183"/>
      <c r="AG492" s="183"/>
      <c r="AH492" s="183"/>
      <c r="AI492" s="183"/>
      <c r="AJ492" s="183"/>
      <c r="AK492" s="183"/>
      <c r="AL492" s="183"/>
      <c r="AM492" s="183"/>
      <c r="AN492" s="183"/>
      <c r="AO492" s="183"/>
      <c r="AP492" s="183"/>
      <c r="AQ492" s="183"/>
      <c r="AR492" s="183"/>
      <c r="AS492" s="183"/>
      <c r="AT492" s="183"/>
      <c r="AU492" s="183"/>
      <c r="AV492" s="183"/>
      <c r="AW492" s="183"/>
      <c r="AX492" s="183"/>
      <c r="AY492" s="183"/>
      <c r="AZ492" s="183"/>
      <c r="BA492" s="183"/>
    </row>
    <row r="493" spans="1:53" x14ac:dyDescent="0.2">
      <c r="A493" s="183"/>
      <c r="B493" s="183"/>
      <c r="C493" s="183"/>
      <c r="D493" s="183"/>
      <c r="E493" s="183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  <c r="AB493" s="183"/>
      <c r="AC493" s="183"/>
      <c r="AD493" s="183"/>
      <c r="AE493" s="183"/>
      <c r="AF493" s="183"/>
      <c r="AG493" s="183"/>
      <c r="AH493" s="183"/>
      <c r="AI493" s="183"/>
      <c r="AJ493" s="183"/>
      <c r="AK493" s="183"/>
      <c r="AL493" s="183"/>
      <c r="AM493" s="183"/>
      <c r="AN493" s="183"/>
      <c r="AO493" s="183"/>
      <c r="AP493" s="183"/>
      <c r="AQ493" s="183"/>
      <c r="AR493" s="183"/>
      <c r="AS493" s="183"/>
      <c r="AT493" s="183"/>
      <c r="AU493" s="183"/>
      <c r="AV493" s="183"/>
      <c r="AW493" s="183"/>
      <c r="AX493" s="183"/>
      <c r="AY493" s="183"/>
      <c r="AZ493" s="183"/>
      <c r="BA493" s="183"/>
    </row>
    <row r="494" spans="1:53" x14ac:dyDescent="0.2">
      <c r="A494" s="183"/>
      <c r="B494" s="183"/>
      <c r="C494" s="183"/>
      <c r="D494" s="183"/>
      <c r="E494" s="183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  <c r="AB494" s="183"/>
      <c r="AC494" s="183"/>
      <c r="AD494" s="183"/>
      <c r="AE494" s="183"/>
      <c r="AF494" s="183"/>
      <c r="AG494" s="183"/>
      <c r="AH494" s="183"/>
      <c r="AI494" s="183"/>
      <c r="AJ494" s="183"/>
      <c r="AK494" s="183"/>
      <c r="AL494" s="183"/>
      <c r="AM494" s="183"/>
      <c r="AN494" s="183"/>
      <c r="AO494" s="183"/>
      <c r="AP494" s="183"/>
      <c r="AQ494" s="183"/>
      <c r="AR494" s="183"/>
      <c r="AS494" s="183"/>
      <c r="AT494" s="183"/>
      <c r="AU494" s="183"/>
      <c r="AV494" s="183"/>
      <c r="AW494" s="183"/>
      <c r="AX494" s="183"/>
      <c r="AY494" s="183"/>
      <c r="AZ494" s="183"/>
      <c r="BA494" s="183"/>
    </row>
    <row r="495" spans="1:53" x14ac:dyDescent="0.2">
      <c r="A495" s="183"/>
      <c r="B495" s="183"/>
      <c r="C495" s="183"/>
      <c r="D495" s="183"/>
      <c r="E495" s="183"/>
      <c r="F495" s="183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  <c r="AB495" s="183"/>
      <c r="AC495" s="183"/>
      <c r="AD495" s="183"/>
      <c r="AE495" s="183"/>
      <c r="AF495" s="183"/>
      <c r="AG495" s="183"/>
      <c r="AH495" s="183"/>
      <c r="AI495" s="183"/>
      <c r="AJ495" s="183"/>
      <c r="AK495" s="183"/>
      <c r="AL495" s="183"/>
      <c r="AM495" s="183"/>
      <c r="AN495" s="183"/>
      <c r="AO495" s="183"/>
      <c r="AP495" s="183"/>
      <c r="AQ495" s="183"/>
      <c r="AR495" s="183"/>
      <c r="AS495" s="183"/>
      <c r="AT495" s="183"/>
      <c r="AU495" s="183"/>
      <c r="AV495" s="183"/>
      <c r="AW495" s="183"/>
      <c r="AX495" s="183"/>
      <c r="AY495" s="183"/>
      <c r="AZ495" s="183"/>
      <c r="BA495" s="183"/>
    </row>
    <row r="496" spans="1:53" x14ac:dyDescent="0.2">
      <c r="A496" s="183"/>
      <c r="B496" s="183"/>
      <c r="C496" s="183"/>
      <c r="D496" s="183"/>
      <c r="E496" s="183"/>
      <c r="F496" s="183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  <c r="AB496" s="183"/>
      <c r="AC496" s="183"/>
      <c r="AD496" s="183"/>
      <c r="AE496" s="183"/>
      <c r="AF496" s="183"/>
      <c r="AG496" s="183"/>
      <c r="AH496" s="183"/>
      <c r="AI496" s="183"/>
      <c r="AJ496" s="183"/>
      <c r="AK496" s="183"/>
      <c r="AL496" s="183"/>
      <c r="AM496" s="183"/>
      <c r="AN496" s="183"/>
      <c r="AO496" s="183"/>
      <c r="AP496" s="183"/>
      <c r="AQ496" s="183"/>
      <c r="AR496" s="183"/>
      <c r="AS496" s="183"/>
      <c r="AT496" s="183"/>
      <c r="AU496" s="183"/>
      <c r="AV496" s="183"/>
      <c r="AW496" s="183"/>
      <c r="AX496" s="183"/>
      <c r="AY496" s="183"/>
      <c r="AZ496" s="183"/>
      <c r="BA496" s="183"/>
    </row>
    <row r="497" spans="1:53" x14ac:dyDescent="0.2">
      <c r="A497" s="183"/>
      <c r="B497" s="183"/>
      <c r="C497" s="183"/>
      <c r="D497" s="183"/>
      <c r="E497" s="183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  <c r="AA497" s="183"/>
      <c r="AB497" s="183"/>
      <c r="AC497" s="183"/>
      <c r="AD497" s="183"/>
      <c r="AE497" s="183"/>
      <c r="AF497" s="183"/>
      <c r="AG497" s="183"/>
      <c r="AH497" s="183"/>
      <c r="AI497" s="183"/>
      <c r="AJ497" s="183"/>
      <c r="AK497" s="183"/>
      <c r="AL497" s="183"/>
      <c r="AM497" s="183"/>
      <c r="AN497" s="183"/>
      <c r="AO497" s="183"/>
      <c r="AP497" s="183"/>
      <c r="AQ497" s="183"/>
      <c r="AR497" s="183"/>
      <c r="AS497" s="183"/>
      <c r="AT497" s="183"/>
      <c r="AU497" s="183"/>
      <c r="AV497" s="183"/>
      <c r="AW497" s="183"/>
      <c r="AX497" s="183"/>
      <c r="AY497" s="183"/>
      <c r="AZ497" s="183"/>
      <c r="BA497" s="183"/>
    </row>
    <row r="498" spans="1:53" x14ac:dyDescent="0.2">
      <c r="A498" s="183"/>
      <c r="B498" s="183"/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83"/>
      <c r="AK498" s="183"/>
      <c r="AL498" s="183"/>
      <c r="AM498" s="183"/>
      <c r="AN498" s="183"/>
      <c r="AO498" s="183"/>
      <c r="AP498" s="183"/>
      <c r="AQ498" s="183"/>
      <c r="AR498" s="183"/>
      <c r="AS498" s="183"/>
      <c r="AT498" s="183"/>
      <c r="AU498" s="183"/>
      <c r="AV498" s="183"/>
      <c r="AW498" s="183"/>
      <c r="AX498" s="183"/>
      <c r="AY498" s="183"/>
      <c r="AZ498" s="183"/>
      <c r="BA498" s="183"/>
    </row>
    <row r="499" spans="1:53" x14ac:dyDescent="0.2">
      <c r="A499" s="183"/>
      <c r="B499" s="183"/>
      <c r="C499" s="183"/>
      <c r="D499" s="183"/>
      <c r="E499" s="183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  <c r="AA499" s="183"/>
      <c r="AB499" s="183"/>
      <c r="AC499" s="183"/>
      <c r="AD499" s="183"/>
      <c r="AE499" s="183"/>
      <c r="AF499" s="183"/>
      <c r="AG499" s="183"/>
      <c r="AH499" s="183"/>
      <c r="AI499" s="183"/>
      <c r="AJ499" s="183"/>
      <c r="AK499" s="183"/>
      <c r="AL499" s="183"/>
      <c r="AM499" s="183"/>
      <c r="AN499" s="183"/>
      <c r="AO499" s="183"/>
      <c r="AP499" s="183"/>
      <c r="AQ499" s="183"/>
      <c r="AR499" s="183"/>
      <c r="AS499" s="183"/>
      <c r="AT499" s="183"/>
      <c r="AU499" s="183"/>
      <c r="AV499" s="183"/>
      <c r="AW499" s="183"/>
      <c r="AX499" s="183"/>
      <c r="AY499" s="183"/>
      <c r="AZ499" s="183"/>
      <c r="BA499" s="183"/>
    </row>
    <row r="500" spans="1:53" x14ac:dyDescent="0.2">
      <c r="A500" s="183"/>
      <c r="B500" s="183"/>
      <c r="C500" s="183"/>
      <c r="D500" s="183"/>
      <c r="E500" s="183"/>
      <c r="F500" s="183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  <c r="AA500" s="183"/>
      <c r="AB500" s="183"/>
      <c r="AC500" s="183"/>
      <c r="AD500" s="183"/>
      <c r="AE500" s="183"/>
      <c r="AF500" s="183"/>
      <c r="AG500" s="183"/>
      <c r="AH500" s="183"/>
      <c r="AI500" s="183"/>
      <c r="AJ500" s="183"/>
      <c r="AK500" s="183"/>
      <c r="AL500" s="183"/>
      <c r="AM500" s="183"/>
      <c r="AN500" s="183"/>
      <c r="AO500" s="183"/>
      <c r="AP500" s="183"/>
      <c r="AQ500" s="183"/>
      <c r="AR500" s="183"/>
      <c r="AS500" s="183"/>
      <c r="AT500" s="183"/>
      <c r="AU500" s="183"/>
      <c r="AV500" s="183"/>
      <c r="AW500" s="183"/>
      <c r="AX500" s="183"/>
      <c r="AY500" s="183"/>
      <c r="AZ500" s="183"/>
      <c r="BA500" s="183"/>
    </row>
    <row r="501" spans="1:53" x14ac:dyDescent="0.2">
      <c r="A501" s="183"/>
      <c r="B501" s="183"/>
      <c r="C501" s="183"/>
      <c r="D501" s="183"/>
      <c r="E501" s="183"/>
      <c r="F501" s="183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  <c r="AA501" s="183"/>
      <c r="AB501" s="183"/>
      <c r="AC501" s="183"/>
      <c r="AD501" s="183"/>
      <c r="AE501" s="183"/>
      <c r="AF501" s="183"/>
      <c r="AG501" s="183"/>
      <c r="AH501" s="183"/>
      <c r="AI501" s="183"/>
      <c r="AJ501" s="183"/>
      <c r="AK501" s="183"/>
      <c r="AL501" s="183"/>
      <c r="AM501" s="183"/>
      <c r="AN501" s="183"/>
      <c r="AO501" s="183"/>
      <c r="AP501" s="183"/>
      <c r="AQ501" s="183"/>
      <c r="AR501" s="183"/>
      <c r="AS501" s="183"/>
      <c r="AT501" s="183"/>
      <c r="AU501" s="183"/>
      <c r="AV501" s="183"/>
      <c r="AW501" s="183"/>
      <c r="AX501" s="183"/>
      <c r="AY501" s="183"/>
      <c r="AZ501" s="183"/>
      <c r="BA501" s="183"/>
    </row>
    <row r="502" spans="1:53" x14ac:dyDescent="0.2">
      <c r="A502" s="183"/>
      <c r="B502" s="183"/>
      <c r="C502" s="183"/>
      <c r="D502" s="183"/>
      <c r="E502" s="183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  <c r="AA502" s="183"/>
      <c r="AB502" s="183"/>
      <c r="AC502" s="183"/>
      <c r="AD502" s="183"/>
      <c r="AE502" s="183"/>
      <c r="AF502" s="183"/>
      <c r="AG502" s="183"/>
      <c r="AH502" s="183"/>
      <c r="AI502" s="183"/>
      <c r="AJ502" s="183"/>
      <c r="AK502" s="183"/>
      <c r="AL502" s="183"/>
      <c r="AM502" s="183"/>
      <c r="AN502" s="183"/>
      <c r="AO502" s="183"/>
      <c r="AP502" s="183"/>
      <c r="AQ502" s="183"/>
      <c r="AR502" s="183"/>
      <c r="AS502" s="183"/>
      <c r="AT502" s="183"/>
      <c r="AU502" s="183"/>
      <c r="AV502" s="183"/>
      <c r="AW502" s="183"/>
      <c r="AX502" s="183"/>
      <c r="AY502" s="183"/>
      <c r="AZ502" s="183"/>
      <c r="BA502" s="183"/>
    </row>
    <row r="503" spans="1:53" x14ac:dyDescent="0.2">
      <c r="A503" s="183"/>
      <c r="B503" s="183"/>
      <c r="C503" s="183"/>
      <c r="D503" s="183"/>
      <c r="E503" s="183"/>
      <c r="F503" s="183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  <c r="AA503" s="183"/>
      <c r="AB503" s="183"/>
      <c r="AC503" s="183"/>
      <c r="AD503" s="183"/>
      <c r="AE503" s="183"/>
      <c r="AF503" s="183"/>
      <c r="AG503" s="183"/>
      <c r="AH503" s="183"/>
      <c r="AI503" s="183"/>
      <c r="AJ503" s="183"/>
      <c r="AK503" s="183"/>
      <c r="AL503" s="183"/>
      <c r="AM503" s="183"/>
      <c r="AN503" s="183"/>
      <c r="AO503" s="183"/>
      <c r="AP503" s="183"/>
      <c r="AQ503" s="183"/>
      <c r="AR503" s="183"/>
      <c r="AS503" s="183"/>
      <c r="AT503" s="183"/>
      <c r="AU503" s="183"/>
      <c r="AV503" s="183"/>
      <c r="AW503" s="183"/>
      <c r="AX503" s="183"/>
      <c r="AY503" s="183"/>
      <c r="AZ503" s="183"/>
      <c r="BA503" s="183"/>
    </row>
    <row r="504" spans="1:53" x14ac:dyDescent="0.2">
      <c r="A504" s="183"/>
      <c r="B504" s="183"/>
      <c r="C504" s="183"/>
      <c r="D504" s="183"/>
      <c r="E504" s="183"/>
      <c r="F504" s="183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  <c r="AA504" s="183"/>
      <c r="AB504" s="183"/>
      <c r="AC504" s="183"/>
      <c r="AD504" s="183"/>
      <c r="AE504" s="183"/>
      <c r="AF504" s="183"/>
      <c r="AG504" s="183"/>
      <c r="AH504" s="183"/>
      <c r="AI504" s="183"/>
      <c r="AJ504" s="183"/>
      <c r="AK504" s="183"/>
      <c r="AL504" s="183"/>
      <c r="AM504" s="183"/>
      <c r="AN504" s="183"/>
      <c r="AO504" s="183"/>
      <c r="AP504" s="183"/>
      <c r="AQ504" s="183"/>
      <c r="AR504" s="183"/>
      <c r="AS504" s="183"/>
      <c r="AT504" s="183"/>
      <c r="AU504" s="183"/>
      <c r="AV504" s="183"/>
      <c r="AW504" s="183"/>
      <c r="AX504" s="183"/>
      <c r="AY504" s="183"/>
      <c r="AZ504" s="183"/>
      <c r="BA504" s="183"/>
    </row>
    <row r="505" spans="1:53" x14ac:dyDescent="0.2">
      <c r="A505" s="183"/>
      <c r="B505" s="183"/>
      <c r="C505" s="183"/>
      <c r="D505" s="183"/>
      <c r="E505" s="183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  <c r="AA505" s="183"/>
      <c r="AB505" s="183"/>
      <c r="AC505" s="183"/>
      <c r="AD505" s="183"/>
      <c r="AE505" s="183"/>
      <c r="AF505" s="183"/>
      <c r="AG505" s="183"/>
      <c r="AH505" s="183"/>
      <c r="AI505" s="183"/>
      <c r="AJ505" s="183"/>
      <c r="AK505" s="183"/>
      <c r="AL505" s="183"/>
      <c r="AM505" s="183"/>
      <c r="AN505" s="183"/>
      <c r="AO505" s="183"/>
      <c r="AP505" s="183"/>
      <c r="AQ505" s="183"/>
      <c r="AR505" s="183"/>
      <c r="AS505" s="183"/>
      <c r="AT505" s="183"/>
      <c r="AU505" s="183"/>
      <c r="AV505" s="183"/>
      <c r="AW505" s="183"/>
      <c r="AX505" s="183"/>
      <c r="AY505" s="183"/>
      <c r="AZ505" s="183"/>
      <c r="BA505" s="183"/>
    </row>
    <row r="506" spans="1:53" x14ac:dyDescent="0.2">
      <c r="A506" s="183"/>
      <c r="B506" s="183"/>
      <c r="C506" s="183"/>
      <c r="D506" s="183"/>
      <c r="E506" s="183"/>
      <c r="F506" s="183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  <c r="AA506" s="183"/>
      <c r="AB506" s="183"/>
      <c r="AC506" s="183"/>
      <c r="AD506" s="183"/>
      <c r="AE506" s="183"/>
      <c r="AF506" s="183"/>
      <c r="AG506" s="183"/>
      <c r="AH506" s="183"/>
      <c r="AI506" s="183"/>
      <c r="AJ506" s="183"/>
      <c r="AK506" s="183"/>
      <c r="AL506" s="183"/>
      <c r="AM506" s="183"/>
      <c r="AN506" s="183"/>
      <c r="AO506" s="183"/>
      <c r="AP506" s="183"/>
      <c r="AQ506" s="183"/>
      <c r="AR506" s="183"/>
      <c r="AS506" s="183"/>
      <c r="AT506" s="183"/>
      <c r="AU506" s="183"/>
      <c r="AV506" s="183"/>
      <c r="AW506" s="183"/>
      <c r="AX506" s="183"/>
      <c r="AY506" s="183"/>
      <c r="AZ506" s="183"/>
      <c r="BA506" s="183"/>
    </row>
    <row r="507" spans="1:53" x14ac:dyDescent="0.2">
      <c r="A507" s="183"/>
      <c r="B507" s="183"/>
      <c r="C507" s="183"/>
      <c r="D507" s="183"/>
      <c r="E507" s="183"/>
      <c r="F507" s="183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  <c r="AA507" s="183"/>
      <c r="AB507" s="183"/>
      <c r="AC507" s="183"/>
      <c r="AD507" s="183"/>
      <c r="AE507" s="183"/>
      <c r="AF507" s="183"/>
      <c r="AG507" s="183"/>
      <c r="AH507" s="183"/>
      <c r="AI507" s="183"/>
      <c r="AJ507" s="183"/>
      <c r="AK507" s="183"/>
      <c r="AL507" s="183"/>
      <c r="AM507" s="183"/>
      <c r="AN507" s="183"/>
      <c r="AO507" s="183"/>
      <c r="AP507" s="183"/>
      <c r="AQ507" s="183"/>
      <c r="AR507" s="183"/>
      <c r="AS507" s="183"/>
      <c r="AT507" s="183"/>
      <c r="AU507" s="183"/>
      <c r="AV507" s="183"/>
      <c r="AW507" s="183"/>
      <c r="AX507" s="183"/>
      <c r="AY507" s="183"/>
      <c r="AZ507" s="183"/>
      <c r="BA507" s="183"/>
    </row>
    <row r="508" spans="1:53" x14ac:dyDescent="0.2">
      <c r="A508" s="183"/>
      <c r="B508" s="183"/>
      <c r="C508" s="183"/>
      <c r="D508" s="183"/>
      <c r="E508" s="183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  <c r="AA508" s="183"/>
      <c r="AB508" s="183"/>
      <c r="AC508" s="183"/>
      <c r="AD508" s="183"/>
      <c r="AE508" s="183"/>
      <c r="AF508" s="183"/>
      <c r="AG508" s="183"/>
      <c r="AH508" s="183"/>
      <c r="AI508" s="183"/>
      <c r="AJ508" s="183"/>
      <c r="AK508" s="183"/>
      <c r="AL508" s="183"/>
      <c r="AM508" s="183"/>
      <c r="AN508" s="183"/>
      <c r="AO508" s="183"/>
      <c r="AP508" s="183"/>
      <c r="AQ508" s="183"/>
      <c r="AR508" s="183"/>
      <c r="AS508" s="183"/>
      <c r="AT508" s="183"/>
      <c r="AU508" s="183"/>
      <c r="AV508" s="183"/>
      <c r="AW508" s="183"/>
      <c r="AX508" s="183"/>
      <c r="AY508" s="183"/>
      <c r="AZ508" s="183"/>
      <c r="BA508" s="183"/>
    </row>
    <row r="509" spans="1:53" x14ac:dyDescent="0.2">
      <c r="A509" s="183"/>
      <c r="B509" s="183"/>
      <c r="C509" s="183"/>
      <c r="D509" s="183"/>
      <c r="E509" s="183"/>
      <c r="F509" s="183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  <c r="AA509" s="183"/>
      <c r="AB509" s="183"/>
      <c r="AC509" s="183"/>
      <c r="AD509" s="183"/>
      <c r="AE509" s="183"/>
      <c r="AF509" s="183"/>
      <c r="AG509" s="183"/>
      <c r="AH509" s="183"/>
      <c r="AI509" s="183"/>
      <c r="AJ509" s="183"/>
      <c r="AK509" s="183"/>
      <c r="AL509" s="183"/>
      <c r="AM509" s="183"/>
      <c r="AN509" s="183"/>
      <c r="AO509" s="183"/>
      <c r="AP509" s="183"/>
      <c r="AQ509" s="183"/>
      <c r="AR509" s="183"/>
      <c r="AS509" s="183"/>
      <c r="AT509" s="183"/>
      <c r="AU509" s="183"/>
      <c r="AV509" s="183"/>
      <c r="AW509" s="183"/>
      <c r="AX509" s="183"/>
      <c r="AY509" s="183"/>
      <c r="AZ509" s="183"/>
      <c r="BA509" s="183"/>
    </row>
    <row r="510" spans="1:53" x14ac:dyDescent="0.2">
      <c r="A510" s="183"/>
      <c r="B510" s="183"/>
      <c r="C510" s="183"/>
      <c r="D510" s="183"/>
      <c r="E510" s="183"/>
      <c r="F510" s="183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  <c r="AA510" s="183"/>
      <c r="AB510" s="183"/>
      <c r="AC510" s="183"/>
      <c r="AD510" s="183"/>
      <c r="AE510" s="183"/>
      <c r="AF510" s="183"/>
      <c r="AG510" s="183"/>
      <c r="AH510" s="183"/>
      <c r="AI510" s="183"/>
      <c r="AJ510" s="183"/>
      <c r="AK510" s="183"/>
      <c r="AL510" s="183"/>
      <c r="AM510" s="183"/>
      <c r="AN510" s="183"/>
      <c r="AO510" s="183"/>
      <c r="AP510" s="183"/>
      <c r="AQ510" s="183"/>
      <c r="AR510" s="183"/>
      <c r="AS510" s="183"/>
      <c r="AT510" s="183"/>
      <c r="AU510" s="183"/>
      <c r="AV510" s="183"/>
      <c r="AW510" s="183"/>
      <c r="AX510" s="183"/>
      <c r="AY510" s="183"/>
      <c r="AZ510" s="183"/>
      <c r="BA510" s="183"/>
    </row>
    <row r="511" spans="1:53" x14ac:dyDescent="0.2">
      <c r="A511" s="183"/>
      <c r="B511" s="183"/>
      <c r="C511" s="183"/>
      <c r="D511" s="183"/>
      <c r="E511" s="183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  <c r="AA511" s="183"/>
      <c r="AB511" s="183"/>
      <c r="AC511" s="183"/>
      <c r="AD511" s="183"/>
      <c r="AE511" s="183"/>
      <c r="AF511" s="183"/>
      <c r="AG511" s="183"/>
      <c r="AH511" s="183"/>
      <c r="AI511" s="183"/>
      <c r="AJ511" s="183"/>
      <c r="AK511" s="183"/>
      <c r="AL511" s="183"/>
      <c r="AM511" s="183"/>
      <c r="AN511" s="183"/>
      <c r="AO511" s="183"/>
      <c r="AP511" s="183"/>
      <c r="AQ511" s="183"/>
      <c r="AR511" s="183"/>
      <c r="AS511" s="183"/>
      <c r="AT511" s="183"/>
      <c r="AU511" s="183"/>
      <c r="AV511" s="183"/>
      <c r="AW511" s="183"/>
      <c r="AX511" s="183"/>
      <c r="AY511" s="183"/>
      <c r="AZ511" s="183"/>
      <c r="BA511" s="183"/>
    </row>
    <row r="512" spans="1:53" x14ac:dyDescent="0.2">
      <c r="A512" s="183"/>
      <c r="B512" s="183"/>
      <c r="C512" s="183"/>
      <c r="D512" s="183"/>
      <c r="E512" s="183"/>
      <c r="F512" s="183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  <c r="AA512" s="183"/>
      <c r="AB512" s="183"/>
      <c r="AC512" s="183"/>
      <c r="AD512" s="183"/>
      <c r="AE512" s="183"/>
      <c r="AF512" s="183"/>
      <c r="AG512" s="183"/>
      <c r="AH512" s="183"/>
      <c r="AI512" s="183"/>
      <c r="AJ512" s="183"/>
      <c r="AK512" s="183"/>
      <c r="AL512" s="183"/>
      <c r="AM512" s="183"/>
      <c r="AN512" s="183"/>
      <c r="AO512" s="183"/>
      <c r="AP512" s="183"/>
      <c r="AQ512" s="183"/>
      <c r="AR512" s="183"/>
      <c r="AS512" s="183"/>
      <c r="AT512" s="183"/>
      <c r="AU512" s="183"/>
      <c r="AV512" s="183"/>
      <c r="AW512" s="183"/>
      <c r="AX512" s="183"/>
      <c r="AY512" s="183"/>
      <c r="AZ512" s="183"/>
      <c r="BA512" s="183"/>
    </row>
    <row r="513" spans="1:53" x14ac:dyDescent="0.2">
      <c r="A513" s="183"/>
      <c r="B513" s="183"/>
      <c r="C513" s="183"/>
      <c r="D513" s="183"/>
      <c r="E513" s="183"/>
      <c r="F513" s="183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  <c r="AA513" s="183"/>
      <c r="AB513" s="183"/>
      <c r="AC513" s="183"/>
      <c r="AD513" s="183"/>
      <c r="AE513" s="183"/>
      <c r="AF513" s="183"/>
      <c r="AG513" s="183"/>
      <c r="AH513" s="183"/>
      <c r="AI513" s="183"/>
      <c r="AJ513" s="183"/>
      <c r="AK513" s="183"/>
      <c r="AL513" s="183"/>
      <c r="AM513" s="183"/>
      <c r="AN513" s="183"/>
      <c r="AO513" s="183"/>
      <c r="AP513" s="183"/>
      <c r="AQ513" s="183"/>
      <c r="AR513" s="183"/>
      <c r="AS513" s="183"/>
      <c r="AT513" s="183"/>
      <c r="AU513" s="183"/>
      <c r="AV513" s="183"/>
      <c r="AW513" s="183"/>
      <c r="AX513" s="183"/>
      <c r="AY513" s="183"/>
      <c r="AZ513" s="183"/>
      <c r="BA513" s="183"/>
    </row>
    <row r="514" spans="1:53" x14ac:dyDescent="0.2">
      <c r="A514" s="183"/>
      <c r="B514" s="183"/>
      <c r="C514" s="183"/>
      <c r="D514" s="183"/>
      <c r="E514" s="183"/>
      <c r="F514" s="183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  <c r="AA514" s="183"/>
      <c r="AB514" s="183"/>
      <c r="AC514" s="183"/>
      <c r="AD514" s="183"/>
      <c r="AE514" s="183"/>
      <c r="AF514" s="183"/>
      <c r="AG514" s="183"/>
      <c r="AH514" s="183"/>
      <c r="AI514" s="183"/>
      <c r="AJ514" s="183"/>
      <c r="AK514" s="183"/>
      <c r="AL514" s="183"/>
      <c r="AM514" s="183"/>
      <c r="AN514" s="183"/>
      <c r="AO514" s="183"/>
      <c r="AP514" s="183"/>
      <c r="AQ514" s="183"/>
      <c r="AR514" s="183"/>
      <c r="AS514" s="183"/>
      <c r="AT514" s="183"/>
      <c r="AU514" s="183"/>
      <c r="AV514" s="183"/>
      <c r="AW514" s="183"/>
      <c r="AX514" s="183"/>
      <c r="AY514" s="183"/>
      <c r="AZ514" s="183"/>
      <c r="BA514" s="183"/>
    </row>
    <row r="515" spans="1:53" x14ac:dyDescent="0.2">
      <c r="A515" s="183"/>
      <c r="B515" s="183"/>
      <c r="C515" s="183"/>
      <c r="D515" s="183"/>
      <c r="E515" s="183"/>
      <c r="F515" s="183"/>
      <c r="G515" s="183"/>
      <c r="H515" s="183"/>
      <c r="I515" s="183"/>
      <c r="J515" s="183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  <c r="AA515" s="183"/>
      <c r="AB515" s="183"/>
      <c r="AC515" s="183"/>
      <c r="AD515" s="183"/>
      <c r="AE515" s="183"/>
      <c r="AF515" s="183"/>
      <c r="AG515" s="183"/>
      <c r="AH515" s="183"/>
      <c r="AI515" s="183"/>
      <c r="AJ515" s="183"/>
      <c r="AK515" s="183"/>
      <c r="AL515" s="183"/>
      <c r="AM515" s="183"/>
      <c r="AN515" s="183"/>
      <c r="AO515" s="183"/>
      <c r="AP515" s="183"/>
      <c r="AQ515" s="183"/>
      <c r="AR515" s="183"/>
      <c r="AS515" s="183"/>
      <c r="AT515" s="183"/>
      <c r="AU515" s="183"/>
      <c r="AV515" s="183"/>
      <c r="AW515" s="183"/>
      <c r="AX515" s="183"/>
      <c r="AY515" s="183"/>
      <c r="AZ515" s="183"/>
      <c r="BA515" s="183"/>
    </row>
    <row r="516" spans="1:53" x14ac:dyDescent="0.2">
      <c r="A516" s="183"/>
      <c r="B516" s="183"/>
      <c r="C516" s="183"/>
      <c r="D516" s="183"/>
      <c r="E516" s="183"/>
      <c r="F516" s="183"/>
      <c r="G516" s="183"/>
      <c r="H516" s="183"/>
      <c r="I516" s="183"/>
      <c r="J516" s="183"/>
      <c r="K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  <c r="AA516" s="183"/>
      <c r="AB516" s="183"/>
      <c r="AC516" s="183"/>
      <c r="AD516" s="183"/>
      <c r="AE516" s="183"/>
      <c r="AF516" s="183"/>
      <c r="AG516" s="183"/>
      <c r="AH516" s="183"/>
      <c r="AI516" s="183"/>
      <c r="AJ516" s="183"/>
      <c r="AK516" s="183"/>
      <c r="AL516" s="183"/>
      <c r="AM516" s="183"/>
      <c r="AN516" s="183"/>
      <c r="AO516" s="183"/>
      <c r="AP516" s="183"/>
      <c r="AQ516" s="183"/>
      <c r="AR516" s="183"/>
      <c r="AS516" s="183"/>
      <c r="AT516" s="183"/>
      <c r="AU516" s="183"/>
      <c r="AV516" s="183"/>
      <c r="AW516" s="183"/>
      <c r="AX516" s="183"/>
      <c r="AY516" s="183"/>
      <c r="AZ516" s="183"/>
      <c r="BA516" s="183"/>
    </row>
    <row r="517" spans="1:53" x14ac:dyDescent="0.2">
      <c r="A517" s="183"/>
      <c r="B517" s="183"/>
      <c r="C517" s="183"/>
      <c r="D517" s="183"/>
      <c r="E517" s="183"/>
      <c r="F517" s="183"/>
      <c r="G517" s="183"/>
      <c r="H517" s="183"/>
      <c r="I517" s="183"/>
      <c r="J517" s="183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  <c r="AA517" s="183"/>
      <c r="AB517" s="183"/>
      <c r="AC517" s="183"/>
      <c r="AD517" s="183"/>
      <c r="AE517" s="183"/>
      <c r="AF517" s="183"/>
      <c r="AG517" s="183"/>
      <c r="AH517" s="183"/>
      <c r="AI517" s="183"/>
      <c r="AJ517" s="183"/>
      <c r="AK517" s="183"/>
      <c r="AL517" s="183"/>
      <c r="AM517" s="183"/>
      <c r="AN517" s="183"/>
      <c r="AO517" s="183"/>
      <c r="AP517" s="183"/>
      <c r="AQ517" s="183"/>
      <c r="AR517" s="183"/>
      <c r="AS517" s="183"/>
      <c r="AT517" s="183"/>
      <c r="AU517" s="183"/>
      <c r="AV517" s="183"/>
      <c r="AW517" s="183"/>
      <c r="AX517" s="183"/>
      <c r="AY517" s="183"/>
      <c r="AZ517" s="183"/>
      <c r="BA517" s="183"/>
    </row>
    <row r="518" spans="1:53" x14ac:dyDescent="0.2">
      <c r="A518" s="183"/>
      <c r="B518" s="183"/>
      <c r="C518" s="183"/>
      <c r="D518" s="183"/>
      <c r="E518" s="183"/>
      <c r="F518" s="183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  <c r="AA518" s="183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183"/>
      <c r="AT518" s="183"/>
      <c r="AU518" s="183"/>
      <c r="AV518" s="183"/>
      <c r="AW518" s="183"/>
      <c r="AX518" s="183"/>
      <c r="AY518" s="183"/>
      <c r="AZ518" s="183"/>
      <c r="BA518" s="183"/>
    </row>
    <row r="519" spans="1:53" x14ac:dyDescent="0.2">
      <c r="A519" s="183"/>
      <c r="B519" s="183"/>
      <c r="C519" s="183"/>
      <c r="D519" s="183"/>
      <c r="E519" s="183"/>
      <c r="F519" s="183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  <c r="AA519" s="183"/>
      <c r="AB519" s="183"/>
      <c r="AC519" s="183"/>
      <c r="AD519" s="183"/>
      <c r="AE519" s="183"/>
      <c r="AF519" s="183"/>
      <c r="AG519" s="183"/>
      <c r="AH519" s="183"/>
      <c r="AI519" s="183"/>
      <c r="AJ519" s="183"/>
      <c r="AK519" s="183"/>
      <c r="AL519" s="183"/>
      <c r="AM519" s="183"/>
      <c r="AN519" s="183"/>
      <c r="AO519" s="183"/>
      <c r="AP519" s="183"/>
      <c r="AQ519" s="183"/>
      <c r="AR519" s="183"/>
      <c r="AS519" s="183"/>
      <c r="AT519" s="183"/>
      <c r="AU519" s="183"/>
      <c r="AV519" s="183"/>
      <c r="AW519" s="183"/>
      <c r="AX519" s="183"/>
      <c r="AY519" s="183"/>
      <c r="AZ519" s="183"/>
      <c r="BA519" s="183"/>
    </row>
    <row r="520" spans="1:53" x14ac:dyDescent="0.2">
      <c r="A520" s="183"/>
      <c r="B520" s="183"/>
      <c r="C520" s="183"/>
      <c r="D520" s="183"/>
      <c r="E520" s="183"/>
      <c r="F520" s="183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  <c r="AA520" s="183"/>
      <c r="AB520" s="183"/>
      <c r="AC520" s="183"/>
      <c r="AD520" s="183"/>
      <c r="AE520" s="183"/>
      <c r="AF520" s="183"/>
      <c r="AG520" s="183"/>
      <c r="AH520" s="183"/>
      <c r="AI520" s="183"/>
      <c r="AJ520" s="183"/>
      <c r="AK520" s="183"/>
      <c r="AL520" s="183"/>
      <c r="AM520" s="183"/>
      <c r="AN520" s="183"/>
      <c r="AO520" s="183"/>
      <c r="AP520" s="183"/>
      <c r="AQ520" s="183"/>
      <c r="AR520" s="183"/>
      <c r="AS520" s="183"/>
      <c r="AT520" s="183"/>
      <c r="AU520" s="183"/>
      <c r="AV520" s="183"/>
      <c r="AW520" s="183"/>
      <c r="AX520" s="183"/>
      <c r="AY520" s="183"/>
      <c r="AZ520" s="183"/>
      <c r="BA520" s="183"/>
    </row>
    <row r="521" spans="1:53" x14ac:dyDescent="0.2">
      <c r="A521" s="183"/>
      <c r="B521" s="183"/>
      <c r="C521" s="183"/>
      <c r="D521" s="183"/>
      <c r="E521" s="183"/>
      <c r="F521" s="183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  <c r="AA521" s="183"/>
      <c r="AB521" s="183"/>
      <c r="AC521" s="183"/>
      <c r="AD521" s="183"/>
      <c r="AE521" s="183"/>
      <c r="AF521" s="183"/>
      <c r="AG521" s="183"/>
      <c r="AH521" s="183"/>
      <c r="AI521" s="183"/>
      <c r="AJ521" s="183"/>
      <c r="AK521" s="183"/>
      <c r="AL521" s="183"/>
      <c r="AM521" s="183"/>
      <c r="AN521" s="183"/>
      <c r="AO521" s="183"/>
      <c r="AP521" s="183"/>
      <c r="AQ521" s="183"/>
      <c r="AR521" s="183"/>
      <c r="AS521" s="183"/>
      <c r="AT521" s="183"/>
      <c r="AU521" s="183"/>
      <c r="AV521" s="183"/>
      <c r="AW521" s="183"/>
      <c r="AX521" s="183"/>
      <c r="AY521" s="183"/>
      <c r="AZ521" s="183"/>
      <c r="BA521" s="183"/>
    </row>
    <row r="522" spans="1:53" x14ac:dyDescent="0.2">
      <c r="A522" s="183"/>
      <c r="B522" s="183"/>
      <c r="C522" s="183"/>
      <c r="D522" s="183"/>
      <c r="E522" s="183"/>
      <c r="F522" s="183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  <c r="AA522" s="183"/>
      <c r="AB522" s="183"/>
      <c r="AC522" s="183"/>
      <c r="AD522" s="183"/>
      <c r="AE522" s="183"/>
      <c r="AF522" s="183"/>
      <c r="AG522" s="183"/>
      <c r="AH522" s="183"/>
      <c r="AI522" s="183"/>
      <c r="AJ522" s="183"/>
      <c r="AK522" s="183"/>
      <c r="AL522" s="183"/>
      <c r="AM522" s="183"/>
      <c r="AN522" s="183"/>
      <c r="AO522" s="183"/>
      <c r="AP522" s="183"/>
      <c r="AQ522" s="183"/>
      <c r="AR522" s="183"/>
      <c r="AS522" s="183"/>
      <c r="AT522" s="183"/>
      <c r="AU522" s="183"/>
      <c r="AV522" s="183"/>
      <c r="AW522" s="183"/>
      <c r="AX522" s="183"/>
      <c r="AY522" s="183"/>
      <c r="AZ522" s="183"/>
      <c r="BA522" s="183"/>
    </row>
    <row r="523" spans="1:53" x14ac:dyDescent="0.2">
      <c r="A523" s="183"/>
      <c r="B523" s="183"/>
      <c r="C523" s="183"/>
      <c r="D523" s="183"/>
      <c r="E523" s="183"/>
      <c r="F523" s="183"/>
      <c r="G523" s="183"/>
      <c r="H523" s="183"/>
      <c r="I523" s="183"/>
      <c r="J523" s="183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  <c r="AB523" s="183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183"/>
      <c r="AT523" s="183"/>
      <c r="AU523" s="183"/>
      <c r="AV523" s="183"/>
      <c r="AW523" s="183"/>
      <c r="AX523" s="183"/>
      <c r="AY523" s="183"/>
      <c r="AZ523" s="183"/>
      <c r="BA523" s="183"/>
    </row>
    <row r="524" spans="1:53" x14ac:dyDescent="0.2">
      <c r="A524" s="183"/>
      <c r="B524" s="183"/>
      <c r="C524" s="183"/>
      <c r="D524" s="183"/>
      <c r="E524" s="183"/>
      <c r="F524" s="183"/>
      <c r="G524" s="183"/>
      <c r="H524" s="183"/>
      <c r="I524" s="183"/>
      <c r="J524" s="183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  <c r="AB524" s="183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183"/>
      <c r="AT524" s="183"/>
      <c r="AU524" s="183"/>
      <c r="AV524" s="183"/>
      <c r="AW524" s="183"/>
      <c r="AX524" s="183"/>
      <c r="AY524" s="183"/>
      <c r="AZ524" s="183"/>
      <c r="BA524" s="183"/>
    </row>
    <row r="525" spans="1:53" x14ac:dyDescent="0.2">
      <c r="A525" s="183"/>
      <c r="B525" s="183"/>
      <c r="C525" s="183"/>
      <c r="D525" s="183"/>
      <c r="E525" s="183"/>
      <c r="F525" s="183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183"/>
      <c r="AT525" s="183"/>
      <c r="AU525" s="183"/>
      <c r="AV525" s="183"/>
      <c r="AW525" s="183"/>
      <c r="AX525" s="183"/>
      <c r="AY525" s="183"/>
      <c r="AZ525" s="183"/>
      <c r="BA525" s="183"/>
    </row>
    <row r="526" spans="1:53" x14ac:dyDescent="0.2">
      <c r="A526" s="183"/>
      <c r="B526" s="183"/>
      <c r="C526" s="183"/>
      <c r="D526" s="183"/>
      <c r="E526" s="183"/>
      <c r="F526" s="183"/>
      <c r="G526" s="183"/>
      <c r="H526" s="183"/>
      <c r="I526" s="183"/>
      <c r="J526" s="183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  <c r="AB526" s="183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183"/>
      <c r="AM526" s="183"/>
      <c r="AN526" s="183"/>
      <c r="AO526" s="183"/>
      <c r="AP526" s="183"/>
      <c r="AQ526" s="183"/>
      <c r="AR526" s="183"/>
      <c r="AS526" s="183"/>
      <c r="AT526" s="183"/>
      <c r="AU526" s="183"/>
      <c r="AV526" s="183"/>
      <c r="AW526" s="183"/>
      <c r="AX526" s="183"/>
      <c r="AY526" s="183"/>
      <c r="AZ526" s="183"/>
      <c r="BA526" s="183"/>
    </row>
    <row r="527" spans="1:53" x14ac:dyDescent="0.2">
      <c r="A527" s="183"/>
      <c r="B527" s="183"/>
      <c r="C527" s="183"/>
      <c r="D527" s="183"/>
      <c r="E527" s="183"/>
      <c r="F527" s="183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  <c r="AB527" s="183"/>
      <c r="AC527" s="183"/>
      <c r="AD527" s="183"/>
      <c r="AE527" s="183"/>
      <c r="AF527" s="183"/>
      <c r="AG527" s="183"/>
      <c r="AH527" s="183"/>
      <c r="AI527" s="183"/>
      <c r="AJ527" s="183"/>
      <c r="AK527" s="183"/>
      <c r="AL527" s="183"/>
      <c r="AM527" s="183"/>
      <c r="AN527" s="183"/>
      <c r="AO527" s="183"/>
      <c r="AP527" s="183"/>
      <c r="AQ527" s="183"/>
      <c r="AR527" s="183"/>
      <c r="AS527" s="183"/>
      <c r="AT527" s="183"/>
      <c r="AU527" s="183"/>
      <c r="AV527" s="183"/>
      <c r="AW527" s="183"/>
      <c r="AX527" s="183"/>
      <c r="AY527" s="183"/>
      <c r="AZ527" s="183"/>
      <c r="BA527" s="183"/>
    </row>
    <row r="528" spans="1:53" x14ac:dyDescent="0.2">
      <c r="A528" s="183"/>
      <c r="B528" s="183"/>
      <c r="C528" s="183"/>
      <c r="D528" s="183"/>
      <c r="E528" s="183"/>
      <c r="F528" s="183"/>
      <c r="G528" s="183"/>
      <c r="H528" s="183"/>
      <c r="I528" s="183"/>
      <c r="J528" s="183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183"/>
      <c r="AT528" s="183"/>
      <c r="AU528" s="183"/>
      <c r="AV528" s="183"/>
      <c r="AW528" s="183"/>
      <c r="AX528" s="183"/>
      <c r="AY528" s="183"/>
      <c r="AZ528" s="183"/>
      <c r="BA528" s="183"/>
    </row>
    <row r="529" spans="1:53" x14ac:dyDescent="0.2">
      <c r="A529" s="183"/>
      <c r="B529" s="183"/>
      <c r="C529" s="183"/>
      <c r="D529" s="183"/>
      <c r="E529" s="183"/>
      <c r="F529" s="183"/>
      <c r="G529" s="183"/>
      <c r="H529" s="183"/>
      <c r="I529" s="183"/>
      <c r="J529" s="183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183"/>
      <c r="AM529" s="183"/>
      <c r="AN529" s="183"/>
      <c r="AO529" s="183"/>
      <c r="AP529" s="183"/>
      <c r="AQ529" s="183"/>
      <c r="AR529" s="183"/>
      <c r="AS529" s="183"/>
      <c r="AT529" s="183"/>
      <c r="AU529" s="183"/>
      <c r="AV529" s="183"/>
      <c r="AW529" s="183"/>
      <c r="AX529" s="183"/>
      <c r="AY529" s="183"/>
      <c r="AZ529" s="183"/>
      <c r="BA529" s="183"/>
    </row>
    <row r="530" spans="1:53" x14ac:dyDescent="0.2">
      <c r="A530" s="183"/>
      <c r="B530" s="183"/>
      <c r="C530" s="183"/>
      <c r="D530" s="183"/>
      <c r="E530" s="183"/>
      <c r="F530" s="183"/>
      <c r="G530" s="183"/>
      <c r="H530" s="183"/>
      <c r="I530" s="183"/>
      <c r="J530" s="183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  <c r="AB530" s="183"/>
      <c r="AC530" s="183"/>
      <c r="AD530" s="183"/>
      <c r="AE530" s="183"/>
      <c r="AF530" s="183"/>
      <c r="AG530" s="183"/>
      <c r="AH530" s="183"/>
      <c r="AI530" s="183"/>
      <c r="AJ530" s="183"/>
      <c r="AK530" s="183"/>
      <c r="AL530" s="183"/>
      <c r="AM530" s="183"/>
      <c r="AN530" s="183"/>
      <c r="AO530" s="183"/>
      <c r="AP530" s="183"/>
      <c r="AQ530" s="183"/>
      <c r="AR530" s="183"/>
      <c r="AS530" s="183"/>
      <c r="AT530" s="183"/>
      <c r="AU530" s="183"/>
      <c r="AV530" s="183"/>
      <c r="AW530" s="183"/>
      <c r="AX530" s="183"/>
      <c r="AY530" s="183"/>
      <c r="AZ530" s="183"/>
      <c r="BA530" s="183"/>
    </row>
    <row r="531" spans="1:53" x14ac:dyDescent="0.2">
      <c r="A531" s="183"/>
      <c r="B531" s="183"/>
      <c r="C531" s="183"/>
      <c r="D531" s="183"/>
      <c r="E531" s="183"/>
      <c r="F531" s="183"/>
      <c r="G531" s="183"/>
      <c r="H531" s="183"/>
      <c r="I531" s="183"/>
      <c r="J531" s="183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  <c r="AB531" s="183"/>
      <c r="AC531" s="183"/>
      <c r="AD531" s="183"/>
      <c r="AE531" s="183"/>
      <c r="AF531" s="183"/>
      <c r="AG531" s="183"/>
      <c r="AH531" s="183"/>
      <c r="AI531" s="183"/>
      <c r="AJ531" s="183"/>
      <c r="AK531" s="183"/>
      <c r="AL531" s="183"/>
      <c r="AM531" s="183"/>
      <c r="AN531" s="183"/>
      <c r="AO531" s="183"/>
      <c r="AP531" s="183"/>
      <c r="AQ531" s="183"/>
      <c r="AR531" s="183"/>
      <c r="AS531" s="183"/>
      <c r="AT531" s="183"/>
      <c r="AU531" s="183"/>
      <c r="AV531" s="183"/>
      <c r="AW531" s="183"/>
      <c r="AX531" s="183"/>
      <c r="AY531" s="183"/>
      <c r="AZ531" s="183"/>
      <c r="BA531" s="183"/>
    </row>
    <row r="532" spans="1:53" x14ac:dyDescent="0.2">
      <c r="A532" s="183"/>
      <c r="B532" s="183"/>
      <c r="C532" s="183"/>
      <c r="D532" s="183"/>
      <c r="E532" s="183"/>
      <c r="F532" s="183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  <c r="AB532" s="183"/>
      <c r="AC532" s="183"/>
      <c r="AD532" s="183"/>
      <c r="AE532" s="183"/>
      <c r="AF532" s="183"/>
      <c r="AG532" s="183"/>
      <c r="AH532" s="183"/>
      <c r="AI532" s="183"/>
      <c r="AJ532" s="183"/>
      <c r="AK532" s="183"/>
      <c r="AL532" s="183"/>
      <c r="AM532" s="183"/>
      <c r="AN532" s="183"/>
      <c r="AO532" s="183"/>
      <c r="AP532" s="183"/>
      <c r="AQ532" s="183"/>
      <c r="AR532" s="183"/>
      <c r="AS532" s="183"/>
      <c r="AT532" s="183"/>
      <c r="AU532" s="183"/>
      <c r="AV532" s="183"/>
      <c r="AW532" s="183"/>
      <c r="AX532" s="183"/>
      <c r="AY532" s="183"/>
      <c r="AZ532" s="183"/>
      <c r="BA532" s="183"/>
    </row>
    <row r="533" spans="1:53" x14ac:dyDescent="0.2">
      <c r="A533" s="183"/>
      <c r="B533" s="183"/>
      <c r="C533" s="183"/>
      <c r="D533" s="183"/>
      <c r="E533" s="183"/>
      <c r="F533" s="183"/>
      <c r="G533" s="183"/>
      <c r="H533" s="183"/>
      <c r="I533" s="183"/>
      <c r="J533" s="183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  <c r="AB533" s="183"/>
      <c r="AC533" s="183"/>
      <c r="AD533" s="183"/>
      <c r="AE533" s="183"/>
      <c r="AF533" s="183"/>
      <c r="AG533" s="183"/>
      <c r="AH533" s="183"/>
      <c r="AI533" s="183"/>
      <c r="AJ533" s="183"/>
      <c r="AK533" s="183"/>
      <c r="AL533" s="183"/>
      <c r="AM533" s="183"/>
      <c r="AN533" s="183"/>
      <c r="AO533" s="183"/>
      <c r="AP533" s="183"/>
      <c r="AQ533" s="183"/>
      <c r="AR533" s="183"/>
      <c r="AS533" s="183"/>
      <c r="AT533" s="183"/>
      <c r="AU533" s="183"/>
      <c r="AV533" s="183"/>
      <c r="AW533" s="183"/>
      <c r="AX533" s="183"/>
      <c r="AY533" s="183"/>
      <c r="AZ533" s="183"/>
      <c r="BA533" s="183"/>
    </row>
    <row r="534" spans="1:53" x14ac:dyDescent="0.2">
      <c r="A534" s="183"/>
      <c r="B534" s="183"/>
      <c r="C534" s="183"/>
      <c r="D534" s="183"/>
      <c r="E534" s="183"/>
      <c r="F534" s="183"/>
      <c r="G534" s="183"/>
      <c r="H534" s="183"/>
      <c r="I534" s="183"/>
      <c r="J534" s="183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  <c r="AB534" s="183"/>
      <c r="AC534" s="183"/>
      <c r="AD534" s="183"/>
      <c r="AE534" s="183"/>
      <c r="AF534" s="183"/>
      <c r="AG534" s="183"/>
      <c r="AH534" s="183"/>
      <c r="AI534" s="183"/>
      <c r="AJ534" s="183"/>
      <c r="AK534" s="183"/>
      <c r="AL534" s="183"/>
      <c r="AM534" s="183"/>
      <c r="AN534" s="183"/>
      <c r="AO534" s="183"/>
      <c r="AP534" s="183"/>
      <c r="AQ534" s="183"/>
      <c r="AR534" s="183"/>
      <c r="AS534" s="183"/>
      <c r="AT534" s="183"/>
      <c r="AU534" s="183"/>
      <c r="AV534" s="183"/>
      <c r="AW534" s="183"/>
      <c r="AX534" s="183"/>
      <c r="AY534" s="183"/>
      <c r="AZ534" s="183"/>
      <c r="BA534" s="183"/>
    </row>
    <row r="535" spans="1:53" x14ac:dyDescent="0.2">
      <c r="A535" s="183"/>
      <c r="B535" s="183"/>
      <c r="C535" s="183"/>
      <c r="D535" s="183"/>
      <c r="E535" s="183"/>
      <c r="F535" s="183"/>
      <c r="G535" s="183"/>
      <c r="H535" s="183"/>
      <c r="I535" s="183"/>
      <c r="J535" s="183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  <c r="AB535" s="183"/>
      <c r="AC535" s="183"/>
      <c r="AD535" s="183"/>
      <c r="AE535" s="183"/>
      <c r="AF535" s="183"/>
      <c r="AG535" s="183"/>
      <c r="AH535" s="183"/>
      <c r="AI535" s="183"/>
      <c r="AJ535" s="183"/>
      <c r="AK535" s="183"/>
      <c r="AL535" s="183"/>
      <c r="AM535" s="183"/>
      <c r="AN535" s="183"/>
      <c r="AO535" s="183"/>
      <c r="AP535" s="183"/>
      <c r="AQ535" s="183"/>
      <c r="AR535" s="183"/>
      <c r="AS535" s="183"/>
      <c r="AT535" s="183"/>
      <c r="AU535" s="183"/>
      <c r="AV535" s="183"/>
      <c r="AW535" s="183"/>
      <c r="AX535" s="183"/>
      <c r="AY535" s="183"/>
      <c r="AZ535" s="183"/>
      <c r="BA535" s="183"/>
    </row>
    <row r="536" spans="1:53" x14ac:dyDescent="0.2">
      <c r="A536" s="183"/>
      <c r="B536" s="183"/>
      <c r="C536" s="183"/>
      <c r="D536" s="183"/>
      <c r="E536" s="183"/>
      <c r="F536" s="183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  <c r="AB536" s="183"/>
      <c r="AC536" s="183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183"/>
      <c r="AT536" s="183"/>
      <c r="AU536" s="183"/>
      <c r="AV536" s="183"/>
      <c r="AW536" s="183"/>
      <c r="AX536" s="183"/>
      <c r="AY536" s="183"/>
      <c r="AZ536" s="183"/>
      <c r="BA536" s="183"/>
    </row>
    <row r="537" spans="1:53" x14ac:dyDescent="0.2">
      <c r="A537" s="183"/>
      <c r="B537" s="183"/>
      <c r="C537" s="183"/>
      <c r="D537" s="183"/>
      <c r="E537" s="183"/>
      <c r="F537" s="183"/>
      <c r="G537" s="183"/>
      <c r="H537" s="183"/>
      <c r="I537" s="183"/>
      <c r="J537" s="183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  <c r="AA537" s="183"/>
      <c r="AB537" s="183"/>
      <c r="AC537" s="183"/>
      <c r="AD537" s="183"/>
      <c r="AE537" s="183"/>
      <c r="AF537" s="183"/>
      <c r="AG537" s="183"/>
      <c r="AH537" s="183"/>
      <c r="AI537" s="183"/>
      <c r="AJ537" s="183"/>
      <c r="AK537" s="183"/>
      <c r="AL537" s="183"/>
      <c r="AM537" s="183"/>
      <c r="AN537" s="183"/>
      <c r="AO537" s="183"/>
      <c r="AP537" s="183"/>
      <c r="AQ537" s="183"/>
      <c r="AR537" s="183"/>
      <c r="AS537" s="183"/>
      <c r="AT537" s="183"/>
      <c r="AU537" s="183"/>
      <c r="AV537" s="183"/>
      <c r="AW537" s="183"/>
      <c r="AX537" s="183"/>
      <c r="AY537" s="183"/>
      <c r="AZ537" s="183"/>
      <c r="BA537" s="183"/>
    </row>
    <row r="538" spans="1:53" x14ac:dyDescent="0.2">
      <c r="A538" s="183"/>
      <c r="B538" s="183"/>
      <c r="C538" s="183"/>
      <c r="D538" s="183"/>
      <c r="E538" s="183"/>
      <c r="F538" s="183"/>
      <c r="G538" s="183"/>
      <c r="H538" s="183"/>
      <c r="I538" s="183"/>
      <c r="J538" s="183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  <c r="AA538" s="183"/>
      <c r="AB538" s="183"/>
      <c r="AC538" s="183"/>
      <c r="AD538" s="183"/>
      <c r="AE538" s="183"/>
      <c r="AF538" s="183"/>
      <c r="AG538" s="183"/>
      <c r="AH538" s="183"/>
      <c r="AI538" s="183"/>
      <c r="AJ538" s="183"/>
      <c r="AK538" s="183"/>
      <c r="AL538" s="183"/>
      <c r="AM538" s="183"/>
      <c r="AN538" s="183"/>
      <c r="AO538" s="183"/>
      <c r="AP538" s="183"/>
      <c r="AQ538" s="183"/>
      <c r="AR538" s="183"/>
      <c r="AS538" s="183"/>
      <c r="AT538" s="183"/>
      <c r="AU538" s="183"/>
      <c r="AV538" s="183"/>
      <c r="AW538" s="183"/>
      <c r="AX538" s="183"/>
      <c r="AY538" s="183"/>
      <c r="AZ538" s="183"/>
      <c r="BA538" s="183"/>
    </row>
    <row r="539" spans="1:53" x14ac:dyDescent="0.2">
      <c r="A539" s="183"/>
      <c r="B539" s="183"/>
      <c r="C539" s="183"/>
      <c r="D539" s="183"/>
      <c r="E539" s="183"/>
      <c r="F539" s="183"/>
      <c r="G539" s="183"/>
      <c r="H539" s="183"/>
      <c r="I539" s="183"/>
      <c r="J539" s="183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  <c r="AB539" s="183"/>
      <c r="AC539" s="183"/>
      <c r="AD539" s="183"/>
      <c r="AE539" s="183"/>
      <c r="AF539" s="183"/>
      <c r="AG539" s="183"/>
      <c r="AH539" s="183"/>
      <c r="AI539" s="183"/>
      <c r="AJ539" s="183"/>
      <c r="AK539" s="183"/>
      <c r="AL539" s="183"/>
      <c r="AM539" s="183"/>
      <c r="AN539" s="183"/>
      <c r="AO539" s="183"/>
      <c r="AP539" s="183"/>
      <c r="AQ539" s="183"/>
      <c r="AR539" s="183"/>
      <c r="AS539" s="183"/>
      <c r="AT539" s="183"/>
      <c r="AU539" s="183"/>
      <c r="AV539" s="183"/>
      <c r="AW539" s="183"/>
      <c r="AX539" s="183"/>
      <c r="AY539" s="183"/>
      <c r="AZ539" s="183"/>
      <c r="BA539" s="183"/>
    </row>
    <row r="540" spans="1:53" x14ac:dyDescent="0.2">
      <c r="A540" s="183"/>
      <c r="B540" s="183"/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</row>
    <row r="541" spans="1:53" x14ac:dyDescent="0.2">
      <c r="A541" s="183"/>
      <c r="B541" s="183"/>
      <c r="C541" s="183"/>
      <c r="D541" s="183"/>
      <c r="E541" s="183"/>
      <c r="F541" s="183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183"/>
      <c r="AT541" s="183"/>
      <c r="AU541" s="183"/>
      <c r="AV541" s="183"/>
      <c r="AW541" s="183"/>
      <c r="AX541" s="183"/>
      <c r="AY541" s="183"/>
      <c r="AZ541" s="183"/>
      <c r="BA541" s="183"/>
    </row>
    <row r="542" spans="1:53" x14ac:dyDescent="0.2">
      <c r="A542" s="183"/>
      <c r="B542" s="183"/>
      <c r="C542" s="183"/>
      <c r="D542" s="183"/>
      <c r="E542" s="183"/>
      <c r="F542" s="183"/>
      <c r="G542" s="183"/>
      <c r="H542" s="183"/>
      <c r="I542" s="183"/>
      <c r="J542" s="183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183"/>
      <c r="AT542" s="183"/>
      <c r="AU542" s="183"/>
      <c r="AV542" s="183"/>
      <c r="AW542" s="183"/>
      <c r="AX542" s="183"/>
      <c r="AY542" s="183"/>
      <c r="AZ542" s="183"/>
      <c r="BA542" s="183"/>
    </row>
    <row r="543" spans="1:53" x14ac:dyDescent="0.2">
      <c r="A543" s="183"/>
      <c r="B543" s="183"/>
      <c r="C543" s="183"/>
      <c r="D543" s="183"/>
      <c r="E543" s="183"/>
      <c r="F543" s="183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183"/>
      <c r="AT543" s="183"/>
      <c r="AU543" s="183"/>
      <c r="AV543" s="183"/>
      <c r="AW543" s="183"/>
      <c r="AX543" s="183"/>
      <c r="AY543" s="183"/>
      <c r="AZ543" s="183"/>
      <c r="BA543" s="183"/>
    </row>
    <row r="544" spans="1:53" x14ac:dyDescent="0.2">
      <c r="A544" s="183"/>
      <c r="B544" s="183"/>
      <c r="C544" s="183"/>
      <c r="D544" s="183"/>
      <c r="E544" s="183"/>
      <c r="F544" s="183"/>
      <c r="G544" s="183"/>
      <c r="H544" s="183"/>
      <c r="I544" s="183"/>
      <c r="J544" s="183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183"/>
      <c r="AT544" s="183"/>
      <c r="AU544" s="183"/>
      <c r="AV544" s="183"/>
      <c r="AW544" s="183"/>
      <c r="AX544" s="183"/>
      <c r="AY544" s="183"/>
      <c r="AZ544" s="183"/>
      <c r="BA544" s="183"/>
    </row>
    <row r="545" spans="1:53" x14ac:dyDescent="0.2">
      <c r="A545" s="183"/>
      <c r="B545" s="183"/>
      <c r="C545" s="183"/>
      <c r="D545" s="183"/>
      <c r="E545" s="183"/>
      <c r="F545" s="183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  <c r="AA545" s="183"/>
      <c r="AB545" s="183"/>
      <c r="AC545" s="183"/>
      <c r="AD545" s="183"/>
      <c r="AE545" s="183"/>
      <c r="AF545" s="183"/>
      <c r="AG545" s="183"/>
      <c r="AH545" s="183"/>
      <c r="AI545" s="183"/>
      <c r="AJ545" s="183"/>
      <c r="AK545" s="183"/>
      <c r="AL545" s="183"/>
      <c r="AM545" s="183"/>
      <c r="AN545" s="183"/>
      <c r="AO545" s="183"/>
      <c r="AP545" s="183"/>
      <c r="AQ545" s="183"/>
      <c r="AR545" s="183"/>
      <c r="AS545" s="183"/>
      <c r="AT545" s="183"/>
      <c r="AU545" s="183"/>
      <c r="AV545" s="183"/>
      <c r="AW545" s="183"/>
      <c r="AX545" s="183"/>
      <c r="AY545" s="183"/>
      <c r="AZ545" s="183"/>
      <c r="BA545" s="183"/>
    </row>
    <row r="546" spans="1:53" x14ac:dyDescent="0.2">
      <c r="A546" s="183"/>
      <c r="B546" s="183"/>
      <c r="C546" s="183"/>
      <c r="D546" s="183"/>
      <c r="E546" s="183"/>
      <c r="F546" s="183"/>
      <c r="G546" s="183"/>
      <c r="H546" s="183"/>
      <c r="I546" s="183"/>
      <c r="J546" s="183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  <c r="AA546" s="183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183"/>
      <c r="AT546" s="183"/>
      <c r="AU546" s="183"/>
      <c r="AV546" s="183"/>
      <c r="AW546" s="183"/>
      <c r="AX546" s="183"/>
      <c r="AY546" s="183"/>
      <c r="AZ546" s="183"/>
      <c r="BA546" s="183"/>
    </row>
    <row r="547" spans="1:53" x14ac:dyDescent="0.2">
      <c r="A547" s="183"/>
      <c r="B547" s="183"/>
      <c r="C547" s="183"/>
      <c r="D547" s="183"/>
      <c r="E547" s="183"/>
      <c r="F547" s="183"/>
      <c r="G547" s="183"/>
      <c r="H547" s="183"/>
      <c r="I547" s="183"/>
      <c r="J547" s="183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  <c r="AA547" s="183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183"/>
      <c r="AT547" s="183"/>
      <c r="AU547" s="183"/>
      <c r="AV547" s="183"/>
      <c r="AW547" s="183"/>
      <c r="AX547" s="183"/>
      <c r="AY547" s="183"/>
      <c r="AZ547" s="183"/>
      <c r="BA547" s="183"/>
    </row>
    <row r="548" spans="1:53" x14ac:dyDescent="0.2">
      <c r="A548" s="183"/>
      <c r="B548" s="183"/>
      <c r="C548" s="183"/>
      <c r="D548" s="183"/>
      <c r="E548" s="183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  <c r="AA548" s="183"/>
      <c r="AB548" s="183"/>
      <c r="AC548" s="183"/>
      <c r="AD548" s="183"/>
      <c r="AE548" s="183"/>
      <c r="AF548" s="183"/>
      <c r="AG548" s="183"/>
      <c r="AH548" s="183"/>
      <c r="AI548" s="183"/>
      <c r="AJ548" s="183"/>
      <c r="AK548" s="183"/>
      <c r="AL548" s="183"/>
      <c r="AM548" s="183"/>
      <c r="AN548" s="183"/>
      <c r="AO548" s="183"/>
      <c r="AP548" s="183"/>
      <c r="AQ548" s="183"/>
      <c r="AR548" s="183"/>
      <c r="AS548" s="183"/>
      <c r="AT548" s="183"/>
      <c r="AU548" s="183"/>
      <c r="AV548" s="183"/>
      <c r="AW548" s="183"/>
      <c r="AX548" s="183"/>
      <c r="AY548" s="183"/>
      <c r="AZ548" s="183"/>
      <c r="BA548" s="183"/>
    </row>
    <row r="549" spans="1:53" x14ac:dyDescent="0.2">
      <c r="A549" s="183"/>
      <c r="B549" s="183"/>
      <c r="C549" s="183"/>
      <c r="D549" s="183"/>
      <c r="E549" s="183"/>
      <c r="F549" s="183"/>
      <c r="G549" s="183"/>
      <c r="H549" s="183"/>
      <c r="I549" s="183"/>
      <c r="J549" s="183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  <c r="AA549" s="183"/>
      <c r="AB549" s="183"/>
      <c r="AC549" s="183"/>
      <c r="AD549" s="183"/>
      <c r="AE549" s="183"/>
      <c r="AF549" s="183"/>
      <c r="AG549" s="183"/>
      <c r="AH549" s="183"/>
      <c r="AI549" s="183"/>
      <c r="AJ549" s="183"/>
      <c r="AK549" s="183"/>
      <c r="AL549" s="183"/>
      <c r="AM549" s="183"/>
      <c r="AN549" s="183"/>
      <c r="AO549" s="183"/>
      <c r="AP549" s="183"/>
      <c r="AQ549" s="183"/>
      <c r="AR549" s="183"/>
      <c r="AS549" s="183"/>
      <c r="AT549" s="183"/>
      <c r="AU549" s="183"/>
      <c r="AV549" s="183"/>
      <c r="AW549" s="183"/>
      <c r="AX549" s="183"/>
      <c r="AY549" s="183"/>
      <c r="AZ549" s="183"/>
      <c r="BA549" s="183"/>
    </row>
    <row r="550" spans="1:53" x14ac:dyDescent="0.2">
      <c r="A550" s="183"/>
      <c r="B550" s="183"/>
      <c r="C550" s="183"/>
      <c r="D550" s="183"/>
      <c r="E550" s="183"/>
      <c r="F550" s="183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  <c r="AA550" s="183"/>
      <c r="AB550" s="183"/>
      <c r="AC550" s="183"/>
      <c r="AD550" s="183"/>
      <c r="AE550" s="183"/>
      <c r="AF550" s="183"/>
      <c r="AG550" s="183"/>
      <c r="AH550" s="183"/>
      <c r="AI550" s="183"/>
      <c r="AJ550" s="183"/>
      <c r="AK550" s="183"/>
      <c r="AL550" s="183"/>
      <c r="AM550" s="183"/>
      <c r="AN550" s="183"/>
      <c r="AO550" s="183"/>
      <c r="AP550" s="183"/>
      <c r="AQ550" s="183"/>
      <c r="AR550" s="183"/>
      <c r="AS550" s="183"/>
      <c r="AT550" s="183"/>
      <c r="AU550" s="183"/>
      <c r="AV550" s="183"/>
      <c r="AW550" s="183"/>
      <c r="AX550" s="183"/>
      <c r="AY550" s="183"/>
      <c r="AZ550" s="183"/>
      <c r="BA550" s="183"/>
    </row>
    <row r="551" spans="1:53" x14ac:dyDescent="0.2">
      <c r="A551" s="183"/>
      <c r="B551" s="183"/>
      <c r="C551" s="183"/>
      <c r="D551" s="183"/>
      <c r="E551" s="183"/>
      <c r="F551" s="183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  <c r="AA551" s="183"/>
      <c r="AB551" s="183"/>
      <c r="AC551" s="183"/>
      <c r="AD551" s="183"/>
      <c r="AE551" s="183"/>
      <c r="AF551" s="183"/>
      <c r="AG551" s="183"/>
      <c r="AH551" s="183"/>
      <c r="AI551" s="183"/>
      <c r="AJ551" s="183"/>
      <c r="AK551" s="183"/>
      <c r="AL551" s="183"/>
      <c r="AM551" s="183"/>
      <c r="AN551" s="183"/>
      <c r="AO551" s="183"/>
      <c r="AP551" s="183"/>
      <c r="AQ551" s="183"/>
      <c r="AR551" s="183"/>
      <c r="AS551" s="183"/>
      <c r="AT551" s="183"/>
      <c r="AU551" s="183"/>
      <c r="AV551" s="183"/>
      <c r="AW551" s="183"/>
      <c r="AX551" s="183"/>
      <c r="AY551" s="183"/>
      <c r="AZ551" s="183"/>
      <c r="BA551" s="183"/>
    </row>
    <row r="552" spans="1:53" x14ac:dyDescent="0.2">
      <c r="A552" s="183"/>
      <c r="B552" s="183"/>
      <c r="C552" s="183"/>
      <c r="D552" s="183"/>
      <c r="E552" s="183"/>
      <c r="F552" s="183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  <c r="AA552" s="183"/>
      <c r="AB552" s="183"/>
      <c r="AC552" s="183"/>
      <c r="AD552" s="183"/>
      <c r="AE552" s="183"/>
      <c r="AF552" s="183"/>
      <c r="AG552" s="183"/>
      <c r="AH552" s="183"/>
      <c r="AI552" s="183"/>
      <c r="AJ552" s="183"/>
      <c r="AK552" s="183"/>
      <c r="AL552" s="183"/>
      <c r="AM552" s="183"/>
      <c r="AN552" s="183"/>
      <c r="AO552" s="183"/>
      <c r="AP552" s="183"/>
      <c r="AQ552" s="183"/>
      <c r="AR552" s="183"/>
      <c r="AS552" s="183"/>
      <c r="AT552" s="183"/>
      <c r="AU552" s="183"/>
      <c r="AV552" s="183"/>
      <c r="AW552" s="183"/>
      <c r="AX552" s="183"/>
      <c r="AY552" s="183"/>
      <c r="AZ552" s="183"/>
      <c r="BA552" s="183"/>
    </row>
    <row r="553" spans="1:53" x14ac:dyDescent="0.2">
      <c r="A553" s="183"/>
      <c r="B553" s="183"/>
      <c r="C553" s="183"/>
      <c r="D553" s="183"/>
      <c r="E553" s="183"/>
      <c r="F553" s="183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  <c r="AA553" s="183"/>
      <c r="AB553" s="183"/>
      <c r="AC553" s="183"/>
      <c r="AD553" s="183"/>
      <c r="AE553" s="183"/>
      <c r="AF553" s="183"/>
      <c r="AG553" s="183"/>
      <c r="AH553" s="183"/>
      <c r="AI553" s="183"/>
      <c r="AJ553" s="183"/>
      <c r="AK553" s="183"/>
      <c r="AL553" s="183"/>
      <c r="AM553" s="183"/>
      <c r="AN553" s="183"/>
      <c r="AO553" s="183"/>
      <c r="AP553" s="183"/>
      <c r="AQ553" s="183"/>
      <c r="AR553" s="183"/>
      <c r="AS553" s="183"/>
      <c r="AT553" s="183"/>
      <c r="AU553" s="183"/>
      <c r="AV553" s="183"/>
      <c r="AW553" s="183"/>
      <c r="AX553" s="183"/>
      <c r="AY553" s="183"/>
      <c r="AZ553" s="183"/>
      <c r="BA553" s="183"/>
    </row>
    <row r="554" spans="1:53" x14ac:dyDescent="0.2">
      <c r="A554" s="183"/>
      <c r="B554" s="183"/>
      <c r="C554" s="183"/>
      <c r="D554" s="183"/>
      <c r="E554" s="183"/>
      <c r="F554" s="183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  <c r="AB554" s="183"/>
      <c r="AC554" s="183"/>
      <c r="AD554" s="183"/>
      <c r="AE554" s="183"/>
      <c r="AF554" s="183"/>
      <c r="AG554" s="183"/>
      <c r="AH554" s="183"/>
      <c r="AI554" s="183"/>
      <c r="AJ554" s="183"/>
      <c r="AK554" s="183"/>
      <c r="AL554" s="183"/>
      <c r="AM554" s="183"/>
      <c r="AN554" s="183"/>
      <c r="AO554" s="183"/>
      <c r="AP554" s="183"/>
      <c r="AQ554" s="183"/>
      <c r="AR554" s="183"/>
      <c r="AS554" s="183"/>
      <c r="AT554" s="183"/>
      <c r="AU554" s="183"/>
      <c r="AV554" s="183"/>
      <c r="AW554" s="183"/>
      <c r="AX554" s="183"/>
      <c r="AY554" s="183"/>
      <c r="AZ554" s="183"/>
      <c r="BA554" s="183"/>
    </row>
    <row r="555" spans="1:53" x14ac:dyDescent="0.2">
      <c r="A555" s="183"/>
      <c r="B555" s="183"/>
      <c r="C555" s="183"/>
      <c r="D555" s="183"/>
      <c r="E555" s="183"/>
      <c r="F555" s="183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  <c r="AU555" s="183"/>
      <c r="AV555" s="183"/>
      <c r="AW555" s="183"/>
      <c r="AX555" s="183"/>
      <c r="AY555" s="183"/>
      <c r="AZ555" s="183"/>
      <c r="BA555" s="183"/>
    </row>
    <row r="556" spans="1:53" x14ac:dyDescent="0.2">
      <c r="A556" s="183"/>
      <c r="B556" s="183"/>
      <c r="C556" s="183"/>
      <c r="D556" s="183"/>
      <c r="E556" s="183"/>
      <c r="F556" s="183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  <c r="AA556" s="183"/>
      <c r="AB556" s="183"/>
      <c r="AC556" s="183"/>
      <c r="AD556" s="183"/>
      <c r="AE556" s="183"/>
      <c r="AF556" s="183"/>
      <c r="AG556" s="183"/>
      <c r="AH556" s="183"/>
      <c r="AI556" s="183"/>
      <c r="AJ556" s="183"/>
      <c r="AK556" s="183"/>
      <c r="AL556" s="183"/>
      <c r="AM556" s="183"/>
      <c r="AN556" s="183"/>
      <c r="AO556" s="183"/>
      <c r="AP556" s="183"/>
      <c r="AQ556" s="183"/>
      <c r="AR556" s="183"/>
      <c r="AS556" s="183"/>
      <c r="AT556" s="183"/>
      <c r="AU556" s="183"/>
      <c r="AV556" s="183"/>
      <c r="AW556" s="183"/>
      <c r="AX556" s="183"/>
      <c r="AY556" s="183"/>
      <c r="AZ556" s="183"/>
      <c r="BA556" s="183"/>
    </row>
    <row r="557" spans="1:53" x14ac:dyDescent="0.2">
      <c r="A557" s="183"/>
      <c r="B557" s="183"/>
      <c r="C557" s="183"/>
      <c r="D557" s="183"/>
      <c r="E557" s="183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  <c r="AB557" s="183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183"/>
      <c r="AT557" s="183"/>
      <c r="AU557" s="183"/>
      <c r="AV557" s="183"/>
      <c r="AW557" s="183"/>
      <c r="AX557" s="183"/>
      <c r="AY557" s="183"/>
      <c r="AZ557" s="183"/>
      <c r="BA557" s="183"/>
    </row>
    <row r="558" spans="1:53" x14ac:dyDescent="0.2">
      <c r="A558" s="183"/>
      <c r="B558" s="183"/>
      <c r="C558" s="183"/>
      <c r="D558" s="183"/>
      <c r="E558" s="183"/>
      <c r="F558" s="183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  <c r="AA558" s="183"/>
      <c r="AB558" s="183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183"/>
      <c r="AT558" s="183"/>
      <c r="AU558" s="183"/>
      <c r="AV558" s="183"/>
      <c r="AW558" s="183"/>
      <c r="AX558" s="183"/>
      <c r="AY558" s="183"/>
      <c r="AZ558" s="183"/>
      <c r="BA558" s="183"/>
    </row>
    <row r="559" spans="1:53" x14ac:dyDescent="0.2">
      <c r="A559" s="183"/>
      <c r="B559" s="183"/>
      <c r="C559" s="183"/>
      <c r="D559" s="183"/>
      <c r="E559" s="183"/>
      <c r="F559" s="183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  <c r="AA559" s="183"/>
      <c r="AB559" s="183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3"/>
      <c r="AT559" s="183"/>
      <c r="AU559" s="183"/>
      <c r="AV559" s="183"/>
      <c r="AW559" s="183"/>
      <c r="AX559" s="183"/>
      <c r="AY559" s="183"/>
      <c r="AZ559" s="183"/>
      <c r="BA559" s="183"/>
    </row>
    <row r="560" spans="1:53" x14ac:dyDescent="0.2">
      <c r="A560" s="183"/>
      <c r="B560" s="183"/>
      <c r="C560" s="183"/>
      <c r="D560" s="183"/>
      <c r="E560" s="183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  <c r="AA560" s="183"/>
      <c r="AB560" s="183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3"/>
      <c r="AT560" s="183"/>
      <c r="AU560" s="183"/>
      <c r="AV560" s="183"/>
      <c r="AW560" s="183"/>
      <c r="AX560" s="183"/>
      <c r="AY560" s="183"/>
      <c r="AZ560" s="183"/>
      <c r="BA560" s="183"/>
    </row>
    <row r="561" spans="1:53" x14ac:dyDescent="0.2">
      <c r="A561" s="183"/>
      <c r="B561" s="183"/>
      <c r="C561" s="183"/>
      <c r="D561" s="183"/>
      <c r="E561" s="183"/>
      <c r="F561" s="183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  <c r="AA561" s="183"/>
      <c r="AB561" s="183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183"/>
      <c r="AT561" s="183"/>
      <c r="AU561" s="183"/>
      <c r="AV561" s="183"/>
      <c r="AW561" s="183"/>
      <c r="AX561" s="183"/>
      <c r="AY561" s="183"/>
      <c r="AZ561" s="183"/>
      <c r="BA561" s="183"/>
    </row>
    <row r="562" spans="1:53" x14ac:dyDescent="0.2">
      <c r="A562" s="183"/>
      <c r="B562" s="183"/>
      <c r="C562" s="183"/>
      <c r="D562" s="183"/>
      <c r="E562" s="183"/>
      <c r="F562" s="183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  <c r="AA562" s="183"/>
      <c r="AB562" s="183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183"/>
      <c r="AT562" s="183"/>
      <c r="AU562" s="183"/>
      <c r="AV562" s="183"/>
      <c r="AW562" s="183"/>
      <c r="AX562" s="183"/>
      <c r="AY562" s="183"/>
      <c r="AZ562" s="183"/>
      <c r="BA562" s="183"/>
    </row>
    <row r="563" spans="1:53" x14ac:dyDescent="0.2">
      <c r="A563" s="183"/>
      <c r="B563" s="183"/>
      <c r="C563" s="183"/>
      <c r="D563" s="183"/>
      <c r="E563" s="183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  <c r="AA563" s="183"/>
      <c r="AB563" s="183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183"/>
      <c r="AT563" s="183"/>
      <c r="AU563" s="183"/>
      <c r="AV563" s="183"/>
      <c r="AW563" s="183"/>
      <c r="AX563" s="183"/>
      <c r="AY563" s="183"/>
      <c r="AZ563" s="183"/>
      <c r="BA563" s="183"/>
    </row>
    <row r="564" spans="1:53" x14ac:dyDescent="0.2">
      <c r="A564" s="183"/>
      <c r="B564" s="183"/>
      <c r="C564" s="183"/>
      <c r="D564" s="183"/>
      <c r="E564" s="183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  <c r="AA564" s="183"/>
      <c r="AB564" s="183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183"/>
      <c r="AT564" s="183"/>
      <c r="AU564" s="183"/>
      <c r="AV564" s="183"/>
      <c r="AW564" s="183"/>
      <c r="AX564" s="183"/>
      <c r="AY564" s="183"/>
      <c r="AZ564" s="183"/>
      <c r="BA564" s="183"/>
    </row>
    <row r="565" spans="1:53" x14ac:dyDescent="0.2">
      <c r="A565" s="183"/>
      <c r="B565" s="183"/>
      <c r="C565" s="183"/>
      <c r="D565" s="183"/>
      <c r="E565" s="183"/>
      <c r="F565" s="183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183"/>
      <c r="AT565" s="183"/>
      <c r="AU565" s="183"/>
      <c r="AV565" s="183"/>
      <c r="AW565" s="183"/>
      <c r="AX565" s="183"/>
      <c r="AY565" s="183"/>
      <c r="AZ565" s="183"/>
      <c r="BA565" s="183"/>
    </row>
    <row r="566" spans="1:53" x14ac:dyDescent="0.2">
      <c r="A566" s="183"/>
      <c r="B566" s="183"/>
      <c r="C566" s="183"/>
      <c r="D566" s="183"/>
      <c r="E566" s="183"/>
      <c r="F566" s="183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183"/>
      <c r="AT566" s="183"/>
      <c r="AU566" s="183"/>
      <c r="AV566" s="183"/>
      <c r="AW566" s="183"/>
      <c r="AX566" s="183"/>
      <c r="AY566" s="183"/>
      <c r="AZ566" s="183"/>
      <c r="BA566" s="183"/>
    </row>
    <row r="567" spans="1:53" x14ac:dyDescent="0.2">
      <c r="A567" s="183"/>
      <c r="B567" s="183"/>
      <c r="C567" s="183"/>
      <c r="D567" s="183"/>
      <c r="E567" s="183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  <c r="AB567" s="183"/>
      <c r="AC567" s="183"/>
      <c r="AD567" s="183"/>
      <c r="AE567" s="183"/>
      <c r="AF567" s="183"/>
      <c r="AG567" s="183"/>
      <c r="AH567" s="183"/>
      <c r="AI567" s="183"/>
      <c r="AJ567" s="183"/>
      <c r="AK567" s="183"/>
      <c r="AL567" s="183"/>
      <c r="AM567" s="183"/>
      <c r="AN567" s="183"/>
      <c r="AO567" s="183"/>
      <c r="AP567" s="183"/>
      <c r="AQ567" s="183"/>
      <c r="AR567" s="183"/>
      <c r="AS567" s="183"/>
      <c r="AT567" s="183"/>
      <c r="AU567" s="183"/>
      <c r="AV567" s="183"/>
      <c r="AW567" s="183"/>
      <c r="AX567" s="183"/>
      <c r="AY567" s="183"/>
      <c r="AZ567" s="183"/>
      <c r="BA567" s="183"/>
    </row>
    <row r="568" spans="1:53" x14ac:dyDescent="0.2">
      <c r="A568" s="183"/>
      <c r="B568" s="183"/>
      <c r="C568" s="183"/>
      <c r="D568" s="183"/>
      <c r="E568" s="183"/>
      <c r="F568" s="183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  <c r="AB568" s="183"/>
      <c r="AC568" s="183"/>
      <c r="AD568" s="183"/>
      <c r="AE568" s="183"/>
      <c r="AF568" s="183"/>
      <c r="AG568" s="183"/>
      <c r="AH568" s="183"/>
      <c r="AI568" s="183"/>
      <c r="AJ568" s="183"/>
      <c r="AK568" s="183"/>
      <c r="AL568" s="183"/>
      <c r="AM568" s="183"/>
      <c r="AN568" s="183"/>
      <c r="AO568" s="183"/>
      <c r="AP568" s="183"/>
      <c r="AQ568" s="183"/>
      <c r="AR568" s="183"/>
      <c r="AS568" s="183"/>
      <c r="AT568" s="183"/>
      <c r="AU568" s="183"/>
      <c r="AV568" s="183"/>
      <c r="AW568" s="183"/>
      <c r="AX568" s="183"/>
      <c r="AY568" s="183"/>
      <c r="AZ568" s="183"/>
      <c r="BA568" s="183"/>
    </row>
    <row r="569" spans="1:53" x14ac:dyDescent="0.2">
      <c r="A569" s="183"/>
      <c r="B569" s="183"/>
      <c r="C569" s="183"/>
      <c r="D569" s="183"/>
      <c r="E569" s="183"/>
      <c r="F569" s="183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  <c r="AB569" s="183"/>
      <c r="AC569" s="183"/>
      <c r="AD569" s="183"/>
      <c r="AE569" s="183"/>
      <c r="AF569" s="183"/>
      <c r="AG569" s="183"/>
      <c r="AH569" s="183"/>
      <c r="AI569" s="183"/>
      <c r="AJ569" s="183"/>
      <c r="AK569" s="183"/>
      <c r="AL569" s="183"/>
      <c r="AM569" s="183"/>
      <c r="AN569" s="183"/>
      <c r="AO569" s="183"/>
      <c r="AP569" s="183"/>
      <c r="AQ569" s="183"/>
      <c r="AR569" s="183"/>
      <c r="AS569" s="183"/>
      <c r="AT569" s="183"/>
      <c r="AU569" s="183"/>
      <c r="AV569" s="183"/>
      <c r="AW569" s="183"/>
      <c r="AX569" s="183"/>
      <c r="AY569" s="183"/>
      <c r="AZ569" s="183"/>
      <c r="BA569" s="183"/>
    </row>
    <row r="570" spans="1:53" x14ac:dyDescent="0.2">
      <c r="A570" s="183"/>
      <c r="B570" s="183"/>
      <c r="C570" s="183"/>
      <c r="D570" s="183"/>
      <c r="E570" s="183"/>
      <c r="F570" s="183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  <c r="AB570" s="183"/>
      <c r="AC570" s="183"/>
      <c r="AD570" s="183"/>
      <c r="AE570" s="183"/>
      <c r="AF570" s="183"/>
      <c r="AG570" s="183"/>
      <c r="AH570" s="183"/>
      <c r="AI570" s="183"/>
      <c r="AJ570" s="183"/>
      <c r="AK570" s="183"/>
      <c r="AL570" s="183"/>
      <c r="AM570" s="183"/>
      <c r="AN570" s="183"/>
      <c r="AO570" s="183"/>
      <c r="AP570" s="183"/>
      <c r="AQ570" s="183"/>
      <c r="AR570" s="183"/>
      <c r="AS570" s="183"/>
      <c r="AT570" s="183"/>
      <c r="AU570" s="183"/>
      <c r="AV570" s="183"/>
      <c r="AW570" s="183"/>
      <c r="AX570" s="183"/>
      <c r="AY570" s="183"/>
      <c r="AZ570" s="183"/>
      <c r="BA570" s="183"/>
    </row>
    <row r="571" spans="1:53" x14ac:dyDescent="0.2">
      <c r="A571" s="183"/>
      <c r="B571" s="183"/>
      <c r="C571" s="183"/>
      <c r="D571" s="183"/>
      <c r="E571" s="183"/>
      <c r="F571" s="183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  <c r="AB571" s="183"/>
      <c r="AC571" s="183"/>
      <c r="AD571" s="183"/>
      <c r="AE571" s="183"/>
      <c r="AF571" s="183"/>
      <c r="AG571" s="183"/>
      <c r="AH571" s="183"/>
      <c r="AI571" s="183"/>
      <c r="AJ571" s="183"/>
      <c r="AK571" s="183"/>
      <c r="AL571" s="183"/>
      <c r="AM571" s="183"/>
      <c r="AN571" s="183"/>
      <c r="AO571" s="183"/>
      <c r="AP571" s="183"/>
      <c r="AQ571" s="183"/>
      <c r="AR571" s="183"/>
      <c r="AS571" s="183"/>
      <c r="AT571" s="183"/>
      <c r="AU571" s="183"/>
      <c r="AV571" s="183"/>
      <c r="AW571" s="183"/>
      <c r="AX571" s="183"/>
      <c r="AY571" s="183"/>
      <c r="AZ571" s="183"/>
      <c r="BA571" s="183"/>
    </row>
    <row r="572" spans="1:53" x14ac:dyDescent="0.2">
      <c r="A572" s="183"/>
      <c r="B572" s="183"/>
      <c r="C572" s="183"/>
      <c r="D572" s="183"/>
      <c r="E572" s="183"/>
      <c r="F572" s="183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  <c r="AB572" s="183"/>
      <c r="AC572" s="183"/>
      <c r="AD572" s="183"/>
      <c r="AE572" s="183"/>
      <c r="AF572" s="183"/>
      <c r="AG572" s="183"/>
      <c r="AH572" s="183"/>
      <c r="AI572" s="183"/>
      <c r="AJ572" s="183"/>
      <c r="AK572" s="183"/>
      <c r="AL572" s="183"/>
      <c r="AM572" s="183"/>
      <c r="AN572" s="183"/>
      <c r="AO572" s="183"/>
      <c r="AP572" s="183"/>
      <c r="AQ572" s="183"/>
      <c r="AR572" s="183"/>
      <c r="AS572" s="183"/>
      <c r="AT572" s="183"/>
      <c r="AU572" s="183"/>
      <c r="AV572" s="183"/>
      <c r="AW572" s="183"/>
      <c r="AX572" s="183"/>
      <c r="AY572" s="183"/>
      <c r="AZ572" s="183"/>
      <c r="BA572" s="183"/>
    </row>
    <row r="573" spans="1:53" x14ac:dyDescent="0.2">
      <c r="A573" s="183"/>
      <c r="B573" s="183"/>
      <c r="C573" s="183"/>
      <c r="D573" s="183"/>
      <c r="E573" s="183"/>
      <c r="F573" s="183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  <c r="AA573" s="183"/>
      <c r="AB573" s="183"/>
      <c r="AC573" s="183"/>
      <c r="AD573" s="183"/>
      <c r="AE573" s="183"/>
      <c r="AF573" s="183"/>
      <c r="AG573" s="183"/>
      <c r="AH573" s="183"/>
      <c r="AI573" s="183"/>
      <c r="AJ573" s="183"/>
      <c r="AK573" s="183"/>
      <c r="AL573" s="183"/>
      <c r="AM573" s="183"/>
      <c r="AN573" s="183"/>
      <c r="AO573" s="183"/>
      <c r="AP573" s="183"/>
      <c r="AQ573" s="183"/>
      <c r="AR573" s="183"/>
      <c r="AS573" s="183"/>
      <c r="AT573" s="183"/>
      <c r="AU573" s="183"/>
      <c r="AV573" s="183"/>
      <c r="AW573" s="183"/>
      <c r="AX573" s="183"/>
      <c r="AY573" s="183"/>
      <c r="AZ573" s="183"/>
      <c r="BA573" s="183"/>
    </row>
    <row r="574" spans="1:53" x14ac:dyDescent="0.2">
      <c r="A574" s="183"/>
      <c r="B574" s="183"/>
      <c r="C574" s="183"/>
      <c r="D574" s="183"/>
      <c r="E574" s="183"/>
      <c r="F574" s="183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  <c r="AA574" s="183"/>
      <c r="AB574" s="183"/>
      <c r="AC574" s="183"/>
      <c r="AD574" s="183"/>
      <c r="AE574" s="183"/>
      <c r="AF574" s="183"/>
      <c r="AG574" s="183"/>
      <c r="AH574" s="183"/>
      <c r="AI574" s="183"/>
      <c r="AJ574" s="183"/>
      <c r="AK574" s="183"/>
      <c r="AL574" s="183"/>
      <c r="AM574" s="183"/>
      <c r="AN574" s="183"/>
      <c r="AO574" s="183"/>
      <c r="AP574" s="183"/>
      <c r="AQ574" s="183"/>
      <c r="AR574" s="183"/>
      <c r="AS574" s="183"/>
      <c r="AT574" s="183"/>
      <c r="AU574" s="183"/>
      <c r="AV574" s="183"/>
      <c r="AW574" s="183"/>
      <c r="AX574" s="183"/>
      <c r="AY574" s="183"/>
      <c r="AZ574" s="183"/>
      <c r="BA574" s="183"/>
    </row>
    <row r="575" spans="1:53" x14ac:dyDescent="0.2">
      <c r="A575" s="183"/>
      <c r="B575" s="183"/>
      <c r="C575" s="183"/>
      <c r="D575" s="183"/>
      <c r="E575" s="183"/>
      <c r="F575" s="183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  <c r="AB575" s="183"/>
      <c r="AC575" s="183"/>
      <c r="AD575" s="183"/>
      <c r="AE575" s="183"/>
      <c r="AF575" s="183"/>
      <c r="AG575" s="183"/>
      <c r="AH575" s="183"/>
      <c r="AI575" s="183"/>
      <c r="AJ575" s="183"/>
      <c r="AK575" s="183"/>
      <c r="AL575" s="183"/>
      <c r="AM575" s="183"/>
      <c r="AN575" s="183"/>
      <c r="AO575" s="183"/>
      <c r="AP575" s="183"/>
      <c r="AQ575" s="183"/>
      <c r="AR575" s="183"/>
      <c r="AS575" s="183"/>
      <c r="AT575" s="183"/>
      <c r="AU575" s="183"/>
      <c r="AV575" s="183"/>
      <c r="AW575" s="183"/>
      <c r="AX575" s="183"/>
      <c r="AY575" s="183"/>
      <c r="AZ575" s="183"/>
      <c r="BA575" s="183"/>
    </row>
    <row r="576" spans="1:53" x14ac:dyDescent="0.2">
      <c r="A576" s="183"/>
      <c r="B576" s="183"/>
      <c r="C576" s="183"/>
      <c r="D576" s="183"/>
      <c r="E576" s="183"/>
      <c r="F576" s="183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  <c r="AA576" s="183"/>
      <c r="AB576" s="183"/>
      <c r="AC576" s="183"/>
      <c r="AD576" s="183"/>
      <c r="AE576" s="183"/>
      <c r="AF576" s="183"/>
      <c r="AG576" s="183"/>
      <c r="AH576" s="183"/>
      <c r="AI576" s="183"/>
      <c r="AJ576" s="183"/>
      <c r="AK576" s="183"/>
      <c r="AL576" s="183"/>
      <c r="AM576" s="183"/>
      <c r="AN576" s="183"/>
      <c r="AO576" s="183"/>
      <c r="AP576" s="183"/>
      <c r="AQ576" s="183"/>
      <c r="AR576" s="183"/>
      <c r="AS576" s="183"/>
      <c r="AT576" s="183"/>
      <c r="AU576" s="183"/>
      <c r="AV576" s="183"/>
      <c r="AW576" s="183"/>
      <c r="AX576" s="183"/>
      <c r="AY576" s="183"/>
      <c r="AZ576" s="183"/>
      <c r="BA576" s="183"/>
    </row>
    <row r="577" spans="1:53" x14ac:dyDescent="0.2">
      <c r="A577" s="183"/>
      <c r="B577" s="183"/>
      <c r="C577" s="183"/>
      <c r="D577" s="183"/>
      <c r="E577" s="183"/>
      <c r="F577" s="183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  <c r="AB577" s="183"/>
      <c r="AC577" s="183"/>
      <c r="AD577" s="183"/>
      <c r="AE577" s="183"/>
      <c r="AF577" s="183"/>
      <c r="AG577" s="183"/>
      <c r="AH577" s="183"/>
      <c r="AI577" s="183"/>
      <c r="AJ577" s="183"/>
      <c r="AK577" s="183"/>
      <c r="AL577" s="183"/>
      <c r="AM577" s="183"/>
      <c r="AN577" s="183"/>
      <c r="AO577" s="183"/>
      <c r="AP577" s="183"/>
      <c r="AQ577" s="183"/>
      <c r="AR577" s="183"/>
      <c r="AS577" s="183"/>
      <c r="AT577" s="183"/>
      <c r="AU577" s="183"/>
      <c r="AV577" s="183"/>
      <c r="AW577" s="183"/>
      <c r="AX577" s="183"/>
      <c r="AY577" s="183"/>
      <c r="AZ577" s="183"/>
      <c r="BA577" s="183"/>
    </row>
    <row r="578" spans="1:53" x14ac:dyDescent="0.2">
      <c r="A578" s="183"/>
      <c r="B578" s="183"/>
      <c r="C578" s="183"/>
      <c r="D578" s="183"/>
      <c r="E578" s="183"/>
      <c r="F578" s="183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  <c r="AB578" s="183"/>
      <c r="AC578" s="183"/>
      <c r="AD578" s="183"/>
      <c r="AE578" s="183"/>
      <c r="AF578" s="183"/>
      <c r="AG578" s="183"/>
      <c r="AH578" s="183"/>
      <c r="AI578" s="183"/>
      <c r="AJ578" s="183"/>
      <c r="AK578" s="183"/>
      <c r="AL578" s="183"/>
      <c r="AM578" s="183"/>
      <c r="AN578" s="183"/>
      <c r="AO578" s="183"/>
      <c r="AP578" s="183"/>
      <c r="AQ578" s="183"/>
      <c r="AR578" s="183"/>
      <c r="AS578" s="183"/>
      <c r="AT578" s="183"/>
      <c r="AU578" s="183"/>
      <c r="AV578" s="183"/>
      <c r="AW578" s="183"/>
      <c r="AX578" s="183"/>
      <c r="AY578" s="183"/>
      <c r="AZ578" s="183"/>
      <c r="BA578" s="183"/>
    </row>
    <row r="579" spans="1:53" x14ac:dyDescent="0.2">
      <c r="A579" s="183"/>
      <c r="B579" s="183"/>
      <c r="C579" s="183"/>
      <c r="D579" s="183"/>
      <c r="E579" s="183"/>
      <c r="F579" s="183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  <c r="AB579" s="183"/>
      <c r="AC579" s="183"/>
      <c r="AD579" s="183"/>
      <c r="AE579" s="183"/>
      <c r="AF579" s="183"/>
      <c r="AG579" s="183"/>
      <c r="AH579" s="183"/>
      <c r="AI579" s="183"/>
      <c r="AJ579" s="183"/>
      <c r="AK579" s="183"/>
      <c r="AL579" s="183"/>
      <c r="AM579" s="183"/>
      <c r="AN579" s="183"/>
      <c r="AO579" s="183"/>
      <c r="AP579" s="183"/>
      <c r="AQ579" s="183"/>
      <c r="AR579" s="183"/>
      <c r="AS579" s="183"/>
      <c r="AT579" s="183"/>
      <c r="AU579" s="183"/>
      <c r="AV579" s="183"/>
      <c r="AW579" s="183"/>
      <c r="AX579" s="183"/>
      <c r="AY579" s="183"/>
      <c r="AZ579" s="183"/>
      <c r="BA579" s="183"/>
    </row>
    <row r="580" spans="1:53" x14ac:dyDescent="0.2">
      <c r="A580" s="183"/>
      <c r="B580" s="183"/>
      <c r="C580" s="183"/>
      <c r="D580" s="183"/>
      <c r="E580" s="183"/>
      <c r="F580" s="183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  <c r="AB580" s="183"/>
      <c r="AC580" s="183"/>
      <c r="AD580" s="183"/>
      <c r="AE580" s="183"/>
      <c r="AF580" s="183"/>
      <c r="AG580" s="183"/>
      <c r="AH580" s="183"/>
      <c r="AI580" s="183"/>
      <c r="AJ580" s="183"/>
      <c r="AK580" s="183"/>
      <c r="AL580" s="183"/>
      <c r="AM580" s="183"/>
      <c r="AN580" s="183"/>
      <c r="AO580" s="183"/>
      <c r="AP580" s="183"/>
      <c r="AQ580" s="183"/>
      <c r="AR580" s="183"/>
      <c r="AS580" s="183"/>
      <c r="AT580" s="183"/>
      <c r="AU580" s="183"/>
      <c r="AV580" s="183"/>
      <c r="AW580" s="183"/>
      <c r="AX580" s="183"/>
      <c r="AY580" s="183"/>
      <c r="AZ580" s="183"/>
      <c r="BA580" s="183"/>
    </row>
    <row r="581" spans="1:53" x14ac:dyDescent="0.2">
      <c r="A581" s="183"/>
      <c r="B581" s="183"/>
      <c r="C581" s="183"/>
      <c r="D581" s="183"/>
      <c r="E581" s="183"/>
      <c r="F581" s="183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  <c r="AB581" s="183"/>
      <c r="AC581" s="183"/>
      <c r="AD581" s="183"/>
      <c r="AE581" s="183"/>
      <c r="AF581" s="183"/>
      <c r="AG581" s="183"/>
      <c r="AH581" s="183"/>
      <c r="AI581" s="183"/>
      <c r="AJ581" s="183"/>
      <c r="AK581" s="183"/>
      <c r="AL581" s="183"/>
      <c r="AM581" s="183"/>
      <c r="AN581" s="183"/>
      <c r="AO581" s="183"/>
      <c r="AP581" s="183"/>
      <c r="AQ581" s="183"/>
      <c r="AR581" s="183"/>
      <c r="AS581" s="183"/>
      <c r="AT581" s="183"/>
      <c r="AU581" s="183"/>
      <c r="AV581" s="183"/>
      <c r="AW581" s="183"/>
      <c r="AX581" s="183"/>
      <c r="AY581" s="183"/>
      <c r="AZ581" s="183"/>
      <c r="BA581" s="183"/>
    </row>
    <row r="582" spans="1:53" x14ac:dyDescent="0.2">
      <c r="A582" s="183"/>
      <c r="B582" s="183"/>
      <c r="C582" s="183"/>
      <c r="D582" s="183"/>
      <c r="E582" s="183"/>
      <c r="F582" s="183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  <c r="AB582" s="183"/>
      <c r="AC582" s="183"/>
      <c r="AD582" s="183"/>
      <c r="AE582" s="183"/>
      <c r="AF582" s="183"/>
      <c r="AG582" s="183"/>
      <c r="AH582" s="183"/>
      <c r="AI582" s="183"/>
      <c r="AJ582" s="183"/>
      <c r="AK582" s="183"/>
      <c r="AL582" s="183"/>
      <c r="AM582" s="183"/>
      <c r="AN582" s="183"/>
      <c r="AO582" s="183"/>
      <c r="AP582" s="183"/>
      <c r="AQ582" s="183"/>
      <c r="AR582" s="183"/>
      <c r="AS582" s="183"/>
      <c r="AT582" s="183"/>
      <c r="AU582" s="183"/>
      <c r="AV582" s="183"/>
      <c r="AW582" s="183"/>
      <c r="AX582" s="183"/>
      <c r="AY582" s="183"/>
      <c r="AZ582" s="183"/>
      <c r="BA582" s="183"/>
    </row>
    <row r="583" spans="1:53" x14ac:dyDescent="0.2">
      <c r="A583" s="183"/>
      <c r="B583" s="183"/>
      <c r="C583" s="183"/>
      <c r="D583" s="183"/>
      <c r="E583" s="183"/>
      <c r="F583" s="183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  <c r="AB583" s="183"/>
      <c r="AC583" s="183"/>
      <c r="AD583" s="183"/>
      <c r="AE583" s="183"/>
      <c r="AF583" s="183"/>
      <c r="AG583" s="183"/>
      <c r="AH583" s="183"/>
      <c r="AI583" s="183"/>
      <c r="AJ583" s="183"/>
      <c r="AK583" s="183"/>
      <c r="AL583" s="183"/>
      <c r="AM583" s="183"/>
      <c r="AN583" s="183"/>
      <c r="AO583" s="183"/>
      <c r="AP583" s="183"/>
      <c r="AQ583" s="183"/>
      <c r="AR583" s="183"/>
      <c r="AS583" s="183"/>
      <c r="AT583" s="183"/>
      <c r="AU583" s="183"/>
      <c r="AV583" s="183"/>
      <c r="AW583" s="183"/>
      <c r="AX583" s="183"/>
      <c r="AY583" s="183"/>
      <c r="AZ583" s="183"/>
      <c r="BA583" s="183"/>
    </row>
    <row r="584" spans="1:53" x14ac:dyDescent="0.2">
      <c r="A584" s="183"/>
      <c r="B584" s="183"/>
      <c r="C584" s="183"/>
      <c r="D584" s="183"/>
      <c r="E584" s="183"/>
      <c r="F584" s="183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  <c r="AB584" s="183"/>
      <c r="AC584" s="183"/>
      <c r="AD584" s="183"/>
      <c r="AE584" s="183"/>
      <c r="AF584" s="183"/>
      <c r="AG584" s="183"/>
      <c r="AH584" s="183"/>
      <c r="AI584" s="183"/>
      <c r="AJ584" s="183"/>
      <c r="AK584" s="183"/>
      <c r="AL584" s="183"/>
      <c r="AM584" s="183"/>
      <c r="AN584" s="183"/>
      <c r="AO584" s="183"/>
      <c r="AP584" s="183"/>
      <c r="AQ584" s="183"/>
      <c r="AR584" s="183"/>
      <c r="AS584" s="183"/>
      <c r="AT584" s="183"/>
      <c r="AU584" s="183"/>
      <c r="AV584" s="183"/>
      <c r="AW584" s="183"/>
      <c r="AX584" s="183"/>
      <c r="AY584" s="183"/>
      <c r="AZ584" s="183"/>
      <c r="BA584" s="183"/>
    </row>
    <row r="585" spans="1:53" x14ac:dyDescent="0.2">
      <c r="A585" s="183"/>
      <c r="B585" s="183"/>
      <c r="C585" s="183"/>
      <c r="D585" s="183"/>
      <c r="E585" s="183"/>
      <c r="F585" s="183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  <c r="AB585" s="183"/>
      <c r="AC585" s="183"/>
      <c r="AD585" s="183"/>
      <c r="AE585" s="183"/>
      <c r="AF585" s="183"/>
      <c r="AG585" s="183"/>
      <c r="AH585" s="183"/>
      <c r="AI585" s="183"/>
      <c r="AJ585" s="183"/>
      <c r="AK585" s="183"/>
      <c r="AL585" s="183"/>
      <c r="AM585" s="183"/>
      <c r="AN585" s="183"/>
      <c r="AO585" s="183"/>
      <c r="AP585" s="183"/>
      <c r="AQ585" s="183"/>
      <c r="AR585" s="183"/>
      <c r="AS585" s="183"/>
      <c r="AT585" s="183"/>
      <c r="AU585" s="183"/>
      <c r="AV585" s="183"/>
      <c r="AW585" s="183"/>
      <c r="AX585" s="183"/>
      <c r="AY585" s="183"/>
      <c r="AZ585" s="183"/>
      <c r="BA585" s="183"/>
    </row>
    <row r="586" spans="1:53" x14ac:dyDescent="0.2">
      <c r="A586" s="183"/>
      <c r="B586" s="183"/>
      <c r="C586" s="183"/>
      <c r="D586" s="183"/>
      <c r="E586" s="183"/>
      <c r="F586" s="183"/>
      <c r="G586" s="183"/>
      <c r="H586" s="183"/>
      <c r="I586" s="183"/>
      <c r="J586" s="183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  <c r="AA586" s="183"/>
      <c r="AB586" s="183"/>
      <c r="AC586" s="183"/>
      <c r="AD586" s="183"/>
      <c r="AE586" s="183"/>
      <c r="AF586" s="183"/>
      <c r="AG586" s="183"/>
      <c r="AH586" s="183"/>
      <c r="AI586" s="183"/>
      <c r="AJ586" s="183"/>
      <c r="AK586" s="183"/>
      <c r="AL586" s="183"/>
      <c r="AM586" s="183"/>
      <c r="AN586" s="183"/>
      <c r="AO586" s="183"/>
      <c r="AP586" s="183"/>
      <c r="AQ586" s="183"/>
      <c r="AR586" s="183"/>
      <c r="AS586" s="183"/>
      <c r="AT586" s="183"/>
      <c r="AU586" s="183"/>
      <c r="AV586" s="183"/>
      <c r="AW586" s="183"/>
      <c r="AX586" s="183"/>
      <c r="AY586" s="183"/>
      <c r="AZ586" s="183"/>
      <c r="BA586" s="183"/>
    </row>
    <row r="587" spans="1:53" x14ac:dyDescent="0.2">
      <c r="A587" s="183"/>
      <c r="B587" s="183"/>
      <c r="C587" s="183"/>
      <c r="D587" s="183"/>
      <c r="E587" s="183"/>
      <c r="F587" s="183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  <c r="AA587" s="183"/>
      <c r="AB587" s="183"/>
      <c r="AC587" s="183"/>
      <c r="AD587" s="183"/>
      <c r="AE587" s="183"/>
      <c r="AF587" s="183"/>
      <c r="AG587" s="183"/>
      <c r="AH587" s="183"/>
      <c r="AI587" s="183"/>
      <c r="AJ587" s="183"/>
      <c r="AK587" s="183"/>
      <c r="AL587" s="183"/>
      <c r="AM587" s="183"/>
      <c r="AN587" s="183"/>
      <c r="AO587" s="183"/>
      <c r="AP587" s="183"/>
      <c r="AQ587" s="183"/>
      <c r="AR587" s="183"/>
      <c r="AS587" s="183"/>
      <c r="AT587" s="183"/>
      <c r="AU587" s="183"/>
      <c r="AV587" s="183"/>
      <c r="AW587" s="183"/>
      <c r="AX587" s="183"/>
      <c r="AY587" s="183"/>
      <c r="AZ587" s="183"/>
      <c r="BA587" s="183"/>
    </row>
    <row r="588" spans="1:53" x14ac:dyDescent="0.2">
      <c r="A588" s="183"/>
      <c r="B588" s="183"/>
      <c r="C588" s="183"/>
      <c r="D588" s="183"/>
      <c r="E588" s="183"/>
      <c r="F588" s="183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  <c r="AB588" s="183"/>
      <c r="AC588" s="183"/>
      <c r="AD588" s="183"/>
      <c r="AE588" s="183"/>
      <c r="AF588" s="183"/>
      <c r="AG588" s="183"/>
      <c r="AH588" s="183"/>
      <c r="AI588" s="183"/>
      <c r="AJ588" s="183"/>
      <c r="AK588" s="183"/>
      <c r="AL588" s="183"/>
      <c r="AM588" s="183"/>
      <c r="AN588" s="183"/>
      <c r="AO588" s="183"/>
      <c r="AP588" s="183"/>
      <c r="AQ588" s="183"/>
      <c r="AR588" s="183"/>
      <c r="AS588" s="183"/>
      <c r="AT588" s="183"/>
      <c r="AU588" s="183"/>
      <c r="AV588" s="183"/>
      <c r="AW588" s="183"/>
      <c r="AX588" s="183"/>
      <c r="AY588" s="183"/>
      <c r="AZ588" s="183"/>
      <c r="BA588" s="183"/>
    </row>
    <row r="589" spans="1:53" x14ac:dyDescent="0.2">
      <c r="A589" s="183"/>
      <c r="B589" s="183"/>
      <c r="C589" s="183"/>
      <c r="D589" s="183"/>
      <c r="E589" s="183"/>
      <c r="F589" s="183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  <c r="AB589" s="183"/>
      <c r="AC589" s="183"/>
      <c r="AD589" s="183"/>
      <c r="AE589" s="183"/>
      <c r="AF589" s="183"/>
      <c r="AG589" s="183"/>
      <c r="AH589" s="183"/>
      <c r="AI589" s="183"/>
      <c r="AJ589" s="183"/>
      <c r="AK589" s="183"/>
      <c r="AL589" s="183"/>
      <c r="AM589" s="183"/>
      <c r="AN589" s="183"/>
      <c r="AO589" s="183"/>
      <c r="AP589" s="183"/>
      <c r="AQ589" s="183"/>
      <c r="AR589" s="183"/>
      <c r="AS589" s="183"/>
      <c r="AT589" s="183"/>
      <c r="AU589" s="183"/>
      <c r="AV589" s="183"/>
      <c r="AW589" s="183"/>
      <c r="AX589" s="183"/>
      <c r="AY589" s="183"/>
      <c r="AZ589" s="183"/>
      <c r="BA589" s="183"/>
    </row>
    <row r="590" spans="1:53" x14ac:dyDescent="0.2">
      <c r="A590" s="183"/>
      <c r="B590" s="183"/>
      <c r="C590" s="183"/>
      <c r="D590" s="183"/>
      <c r="E590" s="183"/>
      <c r="F590" s="183"/>
      <c r="G590" s="183"/>
      <c r="H590" s="183"/>
      <c r="I590" s="183"/>
      <c r="J590" s="183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  <c r="AB590" s="183"/>
      <c r="AC590" s="183"/>
      <c r="AD590" s="183"/>
      <c r="AE590" s="183"/>
      <c r="AF590" s="183"/>
      <c r="AG590" s="183"/>
      <c r="AH590" s="183"/>
      <c r="AI590" s="183"/>
      <c r="AJ590" s="183"/>
      <c r="AK590" s="183"/>
      <c r="AL590" s="183"/>
      <c r="AM590" s="183"/>
      <c r="AN590" s="183"/>
      <c r="AO590" s="183"/>
      <c r="AP590" s="183"/>
      <c r="AQ590" s="183"/>
      <c r="AR590" s="183"/>
      <c r="AS590" s="183"/>
      <c r="AT590" s="183"/>
      <c r="AU590" s="183"/>
      <c r="AV590" s="183"/>
      <c r="AW590" s="183"/>
      <c r="AX590" s="183"/>
      <c r="AY590" s="183"/>
      <c r="AZ590" s="183"/>
      <c r="BA590" s="183"/>
    </row>
    <row r="591" spans="1:53" x14ac:dyDescent="0.2">
      <c r="A591" s="183"/>
      <c r="B591" s="183"/>
      <c r="C591" s="183"/>
      <c r="D591" s="183"/>
      <c r="E591" s="183"/>
      <c r="F591" s="183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  <c r="AA591" s="183"/>
      <c r="AB591" s="183"/>
      <c r="AC591" s="183"/>
      <c r="AD591" s="183"/>
      <c r="AE591" s="183"/>
      <c r="AF591" s="183"/>
      <c r="AG591" s="183"/>
      <c r="AH591" s="183"/>
      <c r="AI591" s="183"/>
      <c r="AJ591" s="183"/>
      <c r="AK591" s="183"/>
      <c r="AL591" s="183"/>
      <c r="AM591" s="183"/>
      <c r="AN591" s="183"/>
      <c r="AO591" s="183"/>
      <c r="AP591" s="183"/>
      <c r="AQ591" s="183"/>
      <c r="AR591" s="183"/>
      <c r="AS591" s="183"/>
      <c r="AT591" s="183"/>
      <c r="AU591" s="183"/>
      <c r="AV591" s="183"/>
      <c r="AW591" s="183"/>
      <c r="AX591" s="183"/>
      <c r="AY591" s="183"/>
      <c r="AZ591" s="183"/>
      <c r="BA591" s="183"/>
    </row>
    <row r="592" spans="1:53" x14ac:dyDescent="0.2">
      <c r="A592" s="183"/>
      <c r="B592" s="183"/>
      <c r="C592" s="183"/>
      <c r="D592" s="183"/>
      <c r="E592" s="183"/>
      <c r="F592" s="183"/>
      <c r="G592" s="183"/>
      <c r="H592" s="183"/>
      <c r="I592" s="183"/>
      <c r="J592" s="183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  <c r="AA592" s="183"/>
      <c r="AB592" s="183"/>
      <c r="AC592" s="183"/>
      <c r="AD592" s="183"/>
      <c r="AE592" s="183"/>
      <c r="AF592" s="183"/>
      <c r="AG592" s="183"/>
      <c r="AH592" s="183"/>
      <c r="AI592" s="183"/>
      <c r="AJ592" s="183"/>
      <c r="AK592" s="183"/>
      <c r="AL592" s="183"/>
      <c r="AM592" s="183"/>
      <c r="AN592" s="183"/>
      <c r="AO592" s="183"/>
      <c r="AP592" s="183"/>
      <c r="AQ592" s="183"/>
      <c r="AR592" s="183"/>
      <c r="AS592" s="183"/>
      <c r="AT592" s="183"/>
      <c r="AU592" s="183"/>
      <c r="AV592" s="183"/>
      <c r="AW592" s="183"/>
      <c r="AX592" s="183"/>
      <c r="AY592" s="183"/>
      <c r="AZ592" s="183"/>
      <c r="BA592" s="183"/>
    </row>
    <row r="593" spans="1:53" x14ac:dyDescent="0.2">
      <c r="A593" s="183"/>
      <c r="B593" s="183"/>
      <c r="C593" s="183"/>
      <c r="D593" s="183"/>
      <c r="E593" s="183"/>
      <c r="F593" s="183"/>
      <c r="G593" s="183"/>
      <c r="H593" s="183"/>
      <c r="I593" s="183"/>
      <c r="J593" s="183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  <c r="AA593" s="183"/>
      <c r="AB593" s="183"/>
      <c r="AC593" s="183"/>
      <c r="AD593" s="183"/>
      <c r="AE593" s="183"/>
      <c r="AF593" s="183"/>
      <c r="AG593" s="183"/>
      <c r="AH593" s="183"/>
      <c r="AI593" s="183"/>
      <c r="AJ593" s="183"/>
      <c r="AK593" s="183"/>
      <c r="AL593" s="183"/>
      <c r="AM593" s="183"/>
      <c r="AN593" s="183"/>
      <c r="AO593" s="183"/>
      <c r="AP593" s="183"/>
      <c r="AQ593" s="183"/>
      <c r="AR593" s="183"/>
      <c r="AS593" s="183"/>
      <c r="AT593" s="183"/>
      <c r="AU593" s="183"/>
      <c r="AV593" s="183"/>
      <c r="AW593" s="183"/>
      <c r="AX593" s="183"/>
      <c r="AY593" s="183"/>
      <c r="AZ593" s="183"/>
      <c r="BA593" s="183"/>
    </row>
    <row r="594" spans="1:53" x14ac:dyDescent="0.2">
      <c r="A594" s="183"/>
      <c r="B594" s="183"/>
      <c r="C594" s="183"/>
      <c r="D594" s="183"/>
      <c r="E594" s="183"/>
      <c r="F594" s="183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  <c r="AA594" s="183"/>
      <c r="AB594" s="183"/>
      <c r="AC594" s="183"/>
      <c r="AD594" s="183"/>
      <c r="AE594" s="183"/>
      <c r="AF594" s="183"/>
      <c r="AG594" s="183"/>
      <c r="AH594" s="183"/>
      <c r="AI594" s="183"/>
      <c r="AJ594" s="183"/>
      <c r="AK594" s="183"/>
      <c r="AL594" s="183"/>
      <c r="AM594" s="183"/>
      <c r="AN594" s="183"/>
      <c r="AO594" s="183"/>
      <c r="AP594" s="183"/>
      <c r="AQ594" s="183"/>
      <c r="AR594" s="183"/>
      <c r="AS594" s="183"/>
      <c r="AT594" s="183"/>
      <c r="AU594" s="183"/>
      <c r="AV594" s="183"/>
      <c r="AW594" s="183"/>
      <c r="AX594" s="183"/>
      <c r="AY594" s="183"/>
      <c r="AZ594" s="183"/>
      <c r="BA594" s="183"/>
    </row>
    <row r="595" spans="1:53" x14ac:dyDescent="0.2">
      <c r="A595" s="183"/>
      <c r="B595" s="183"/>
      <c r="C595" s="183"/>
      <c r="D595" s="183"/>
      <c r="E595" s="183"/>
      <c r="F595" s="183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  <c r="AA595" s="183"/>
      <c r="AB595" s="183"/>
      <c r="AC595" s="183"/>
      <c r="AD595" s="183"/>
      <c r="AE595" s="183"/>
      <c r="AF595" s="183"/>
      <c r="AG595" s="183"/>
      <c r="AH595" s="183"/>
      <c r="AI595" s="183"/>
      <c r="AJ595" s="183"/>
      <c r="AK595" s="183"/>
      <c r="AL595" s="183"/>
      <c r="AM595" s="183"/>
      <c r="AN595" s="183"/>
      <c r="AO595" s="183"/>
      <c r="AP595" s="183"/>
      <c r="AQ595" s="183"/>
      <c r="AR595" s="183"/>
      <c r="AS595" s="183"/>
      <c r="AT595" s="183"/>
      <c r="AU595" s="183"/>
      <c r="AV595" s="183"/>
      <c r="AW595" s="183"/>
      <c r="AX595" s="183"/>
      <c r="AY595" s="183"/>
      <c r="AZ595" s="183"/>
      <c r="BA595" s="183"/>
    </row>
    <row r="596" spans="1:53" x14ac:dyDescent="0.2">
      <c r="A596" s="183"/>
      <c r="B596" s="183"/>
      <c r="C596" s="183"/>
      <c r="D596" s="183"/>
      <c r="E596" s="183"/>
      <c r="F596" s="183"/>
      <c r="G596" s="183"/>
      <c r="H596" s="183"/>
      <c r="I596" s="183"/>
      <c r="J596" s="183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  <c r="AA596" s="183"/>
      <c r="AB596" s="183"/>
      <c r="AC596" s="183"/>
      <c r="AD596" s="183"/>
      <c r="AE596" s="183"/>
      <c r="AF596" s="183"/>
      <c r="AG596" s="183"/>
      <c r="AH596" s="183"/>
      <c r="AI596" s="183"/>
      <c r="AJ596" s="183"/>
      <c r="AK596" s="183"/>
      <c r="AL596" s="183"/>
      <c r="AM596" s="183"/>
      <c r="AN596" s="183"/>
      <c r="AO596" s="183"/>
      <c r="AP596" s="183"/>
      <c r="AQ596" s="183"/>
      <c r="AR596" s="183"/>
      <c r="AS596" s="183"/>
      <c r="AT596" s="183"/>
      <c r="AU596" s="183"/>
      <c r="AV596" s="183"/>
      <c r="AW596" s="183"/>
      <c r="AX596" s="183"/>
      <c r="AY596" s="183"/>
      <c r="AZ596" s="183"/>
      <c r="BA596" s="183"/>
    </row>
    <row r="597" spans="1:53" x14ac:dyDescent="0.2">
      <c r="A597" s="183"/>
      <c r="B597" s="183"/>
      <c r="C597" s="183"/>
      <c r="D597" s="183"/>
      <c r="E597" s="183"/>
      <c r="F597" s="183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  <c r="AA597" s="183"/>
      <c r="AB597" s="183"/>
      <c r="AC597" s="183"/>
      <c r="AD597" s="183"/>
      <c r="AE597" s="183"/>
      <c r="AF597" s="183"/>
      <c r="AG597" s="183"/>
      <c r="AH597" s="183"/>
      <c r="AI597" s="183"/>
      <c r="AJ597" s="183"/>
      <c r="AK597" s="183"/>
      <c r="AL597" s="183"/>
      <c r="AM597" s="183"/>
      <c r="AN597" s="183"/>
      <c r="AO597" s="183"/>
      <c r="AP597" s="183"/>
      <c r="AQ597" s="183"/>
      <c r="AR597" s="183"/>
      <c r="AS597" s="183"/>
      <c r="AT597" s="183"/>
      <c r="AU597" s="183"/>
      <c r="AV597" s="183"/>
      <c r="AW597" s="183"/>
      <c r="AX597" s="183"/>
      <c r="AY597" s="183"/>
      <c r="AZ597" s="183"/>
      <c r="BA597" s="183"/>
    </row>
    <row r="598" spans="1:53" x14ac:dyDescent="0.2">
      <c r="A598" s="183"/>
      <c r="B598" s="183"/>
      <c r="C598" s="183"/>
      <c r="D598" s="183"/>
      <c r="E598" s="183"/>
      <c r="F598" s="183"/>
      <c r="G598" s="183"/>
      <c r="H598" s="183"/>
      <c r="I598" s="183"/>
      <c r="J598" s="183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  <c r="AA598" s="183"/>
      <c r="AB598" s="183"/>
      <c r="AC598" s="183"/>
      <c r="AD598" s="183"/>
      <c r="AE598" s="183"/>
      <c r="AF598" s="183"/>
      <c r="AG598" s="183"/>
      <c r="AH598" s="183"/>
      <c r="AI598" s="183"/>
      <c r="AJ598" s="183"/>
      <c r="AK598" s="183"/>
      <c r="AL598" s="183"/>
      <c r="AM598" s="183"/>
      <c r="AN598" s="183"/>
      <c r="AO598" s="183"/>
      <c r="AP598" s="183"/>
      <c r="AQ598" s="183"/>
      <c r="AR598" s="183"/>
      <c r="AS598" s="183"/>
      <c r="AT598" s="183"/>
      <c r="AU598" s="183"/>
      <c r="AV598" s="183"/>
      <c r="AW598" s="183"/>
      <c r="AX598" s="183"/>
      <c r="AY598" s="183"/>
      <c r="AZ598" s="183"/>
      <c r="BA598" s="183"/>
    </row>
    <row r="599" spans="1:53" x14ac:dyDescent="0.2">
      <c r="A599" s="183"/>
      <c r="B599" s="183"/>
      <c r="C599" s="183"/>
      <c r="D599" s="183"/>
      <c r="E599" s="183"/>
      <c r="F599" s="183"/>
      <c r="G599" s="183"/>
      <c r="H599" s="183"/>
      <c r="I599" s="183"/>
      <c r="J599" s="183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  <c r="AA599" s="183"/>
      <c r="AB599" s="183"/>
      <c r="AC599" s="183"/>
      <c r="AD599" s="183"/>
      <c r="AE599" s="183"/>
      <c r="AF599" s="183"/>
      <c r="AG599" s="183"/>
      <c r="AH599" s="183"/>
      <c r="AI599" s="183"/>
      <c r="AJ599" s="183"/>
      <c r="AK599" s="183"/>
      <c r="AL599" s="183"/>
      <c r="AM599" s="183"/>
      <c r="AN599" s="183"/>
      <c r="AO599" s="183"/>
      <c r="AP599" s="183"/>
      <c r="AQ599" s="183"/>
      <c r="AR599" s="183"/>
      <c r="AS599" s="183"/>
      <c r="AT599" s="183"/>
      <c r="AU599" s="183"/>
      <c r="AV599" s="183"/>
      <c r="AW599" s="183"/>
      <c r="AX599" s="183"/>
      <c r="AY599" s="183"/>
      <c r="AZ599" s="183"/>
      <c r="BA599" s="183"/>
    </row>
    <row r="600" spans="1:53" x14ac:dyDescent="0.2">
      <c r="A600" s="183"/>
      <c r="B600" s="183"/>
      <c r="C600" s="183"/>
      <c r="D600" s="183"/>
      <c r="E600" s="183"/>
      <c r="F600" s="183"/>
      <c r="G600" s="183"/>
      <c r="H600" s="183"/>
      <c r="I600" s="183"/>
      <c r="J600" s="183"/>
      <c r="K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  <c r="AA600" s="183"/>
      <c r="AB600" s="183"/>
      <c r="AC600" s="183"/>
      <c r="AD600" s="183"/>
      <c r="AE600" s="183"/>
      <c r="AF600" s="183"/>
      <c r="AG600" s="183"/>
      <c r="AH600" s="183"/>
      <c r="AI600" s="183"/>
      <c r="AJ600" s="183"/>
      <c r="AK600" s="183"/>
      <c r="AL600" s="183"/>
      <c r="AM600" s="183"/>
      <c r="AN600" s="183"/>
      <c r="AO600" s="183"/>
      <c r="AP600" s="183"/>
      <c r="AQ600" s="183"/>
      <c r="AR600" s="183"/>
      <c r="AS600" s="183"/>
      <c r="AT600" s="183"/>
      <c r="AU600" s="183"/>
      <c r="AV600" s="183"/>
      <c r="AW600" s="183"/>
      <c r="AX600" s="183"/>
      <c r="AY600" s="183"/>
      <c r="AZ600" s="183"/>
      <c r="BA600" s="183"/>
    </row>
    <row r="601" spans="1:53" x14ac:dyDescent="0.2">
      <c r="A601" s="183"/>
      <c r="B601" s="183"/>
      <c r="C601" s="183"/>
      <c r="D601" s="183"/>
      <c r="E601" s="183"/>
      <c r="F601" s="183"/>
      <c r="G601" s="183"/>
      <c r="H601" s="183"/>
      <c r="I601" s="183"/>
      <c r="J601" s="183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  <c r="AA601" s="183"/>
      <c r="AB601" s="183"/>
      <c r="AC601" s="183"/>
      <c r="AD601" s="183"/>
      <c r="AE601" s="183"/>
      <c r="AF601" s="183"/>
      <c r="AG601" s="183"/>
      <c r="AH601" s="183"/>
      <c r="AI601" s="183"/>
      <c r="AJ601" s="183"/>
      <c r="AK601" s="183"/>
      <c r="AL601" s="183"/>
      <c r="AM601" s="183"/>
      <c r="AN601" s="183"/>
      <c r="AO601" s="183"/>
      <c r="AP601" s="183"/>
      <c r="AQ601" s="183"/>
      <c r="AR601" s="183"/>
      <c r="AS601" s="183"/>
      <c r="AT601" s="183"/>
      <c r="AU601" s="183"/>
      <c r="AV601" s="183"/>
      <c r="AW601" s="183"/>
      <c r="AX601" s="183"/>
      <c r="AY601" s="183"/>
      <c r="AZ601" s="183"/>
      <c r="BA601" s="183"/>
    </row>
    <row r="602" spans="1:53" x14ac:dyDescent="0.2">
      <c r="A602" s="183"/>
      <c r="B602" s="183"/>
      <c r="C602" s="183"/>
      <c r="D602" s="183"/>
      <c r="E602" s="183"/>
      <c r="F602" s="183"/>
      <c r="G602" s="183"/>
      <c r="H602" s="183"/>
      <c r="I602" s="183"/>
      <c r="J602" s="183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  <c r="AA602" s="183"/>
      <c r="AB602" s="183"/>
      <c r="AC602" s="183"/>
      <c r="AD602" s="183"/>
      <c r="AE602" s="183"/>
      <c r="AF602" s="183"/>
      <c r="AG602" s="183"/>
      <c r="AH602" s="183"/>
      <c r="AI602" s="183"/>
      <c r="AJ602" s="183"/>
      <c r="AK602" s="183"/>
      <c r="AL602" s="183"/>
      <c r="AM602" s="183"/>
      <c r="AN602" s="183"/>
      <c r="AO602" s="183"/>
      <c r="AP602" s="183"/>
      <c r="AQ602" s="183"/>
      <c r="AR602" s="183"/>
      <c r="AS602" s="183"/>
      <c r="AT602" s="183"/>
      <c r="AU602" s="183"/>
      <c r="AV602" s="183"/>
      <c r="AW602" s="183"/>
      <c r="AX602" s="183"/>
      <c r="AY602" s="183"/>
      <c r="AZ602" s="183"/>
      <c r="BA602" s="183"/>
    </row>
    <row r="603" spans="1:53" x14ac:dyDescent="0.2">
      <c r="A603" s="183"/>
      <c r="B603" s="183"/>
      <c r="C603" s="183"/>
      <c r="D603" s="183"/>
      <c r="E603" s="183"/>
      <c r="F603" s="183"/>
      <c r="G603" s="183"/>
      <c r="H603" s="183"/>
      <c r="I603" s="183"/>
      <c r="J603" s="183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  <c r="AA603" s="183"/>
      <c r="AB603" s="183"/>
      <c r="AC603" s="183"/>
      <c r="AD603" s="183"/>
      <c r="AE603" s="183"/>
      <c r="AF603" s="183"/>
      <c r="AG603" s="183"/>
      <c r="AH603" s="183"/>
      <c r="AI603" s="183"/>
      <c r="AJ603" s="183"/>
      <c r="AK603" s="183"/>
      <c r="AL603" s="183"/>
      <c r="AM603" s="183"/>
      <c r="AN603" s="183"/>
      <c r="AO603" s="183"/>
      <c r="AP603" s="183"/>
      <c r="AQ603" s="183"/>
      <c r="AR603" s="183"/>
      <c r="AS603" s="183"/>
      <c r="AT603" s="183"/>
      <c r="AU603" s="183"/>
      <c r="AV603" s="183"/>
      <c r="AW603" s="183"/>
      <c r="AX603" s="183"/>
      <c r="AY603" s="183"/>
      <c r="AZ603" s="183"/>
      <c r="BA603" s="183"/>
    </row>
    <row r="604" spans="1:53" x14ac:dyDescent="0.2">
      <c r="A604" s="183"/>
      <c r="B604" s="183"/>
      <c r="C604" s="183"/>
      <c r="D604" s="183"/>
      <c r="E604" s="183"/>
      <c r="F604" s="183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  <c r="AA604" s="183"/>
      <c r="AB604" s="183"/>
      <c r="AC604" s="183"/>
      <c r="AD604" s="183"/>
      <c r="AE604" s="183"/>
      <c r="AF604" s="183"/>
      <c r="AG604" s="183"/>
      <c r="AH604" s="183"/>
      <c r="AI604" s="183"/>
      <c r="AJ604" s="183"/>
      <c r="AK604" s="183"/>
      <c r="AL604" s="183"/>
      <c r="AM604" s="183"/>
      <c r="AN604" s="183"/>
      <c r="AO604" s="183"/>
      <c r="AP604" s="183"/>
      <c r="AQ604" s="183"/>
      <c r="AR604" s="183"/>
      <c r="AS604" s="183"/>
      <c r="AT604" s="183"/>
      <c r="AU604" s="183"/>
      <c r="AV604" s="183"/>
      <c r="AW604" s="183"/>
      <c r="AX604" s="183"/>
      <c r="AY604" s="183"/>
      <c r="AZ604" s="183"/>
      <c r="BA604" s="183"/>
    </row>
    <row r="605" spans="1:53" x14ac:dyDescent="0.2">
      <c r="A605" s="183"/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  <c r="AB605" s="183"/>
      <c r="AC605" s="183"/>
      <c r="AD605" s="183"/>
      <c r="AE605" s="183"/>
      <c r="AF605" s="183"/>
      <c r="AG605" s="183"/>
      <c r="AH605" s="183"/>
      <c r="AI605" s="183"/>
      <c r="AJ605" s="183"/>
      <c r="AK605" s="183"/>
      <c r="AL605" s="183"/>
      <c r="AM605" s="183"/>
      <c r="AN605" s="183"/>
      <c r="AO605" s="183"/>
      <c r="AP605" s="183"/>
      <c r="AQ605" s="183"/>
      <c r="AR605" s="183"/>
      <c r="AS605" s="183"/>
      <c r="AT605" s="183"/>
      <c r="AU605" s="183"/>
      <c r="AV605" s="183"/>
      <c r="AW605" s="183"/>
      <c r="AX605" s="183"/>
      <c r="AY605" s="183"/>
      <c r="AZ605" s="183"/>
      <c r="BA605" s="183"/>
    </row>
    <row r="606" spans="1:53" x14ac:dyDescent="0.2">
      <c r="A606" s="183"/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  <c r="AB606" s="183"/>
      <c r="AC606" s="183"/>
      <c r="AD606" s="183"/>
      <c r="AE606" s="183"/>
      <c r="AF606" s="183"/>
      <c r="AG606" s="183"/>
      <c r="AH606" s="183"/>
      <c r="AI606" s="183"/>
      <c r="AJ606" s="183"/>
      <c r="AK606" s="183"/>
      <c r="AL606" s="183"/>
      <c r="AM606" s="183"/>
      <c r="AN606" s="183"/>
      <c r="AO606" s="183"/>
      <c r="AP606" s="183"/>
      <c r="AQ606" s="183"/>
      <c r="AR606" s="183"/>
      <c r="AS606" s="183"/>
      <c r="AT606" s="183"/>
      <c r="AU606" s="183"/>
      <c r="AV606" s="183"/>
      <c r="AW606" s="183"/>
      <c r="AX606" s="183"/>
      <c r="AY606" s="183"/>
      <c r="AZ606" s="183"/>
      <c r="BA606" s="183"/>
    </row>
    <row r="607" spans="1:53" x14ac:dyDescent="0.2">
      <c r="A607" s="183"/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  <c r="AB607" s="183"/>
      <c r="AC607" s="183"/>
      <c r="AD607" s="183"/>
      <c r="AE607" s="183"/>
      <c r="AF607" s="183"/>
      <c r="AG607" s="183"/>
      <c r="AH607" s="183"/>
      <c r="AI607" s="183"/>
      <c r="AJ607" s="183"/>
      <c r="AK607" s="183"/>
      <c r="AL607" s="183"/>
      <c r="AM607" s="183"/>
      <c r="AN607" s="183"/>
      <c r="AO607" s="183"/>
      <c r="AP607" s="183"/>
      <c r="AQ607" s="183"/>
      <c r="AR607" s="183"/>
      <c r="AS607" s="183"/>
      <c r="AT607" s="183"/>
      <c r="AU607" s="183"/>
      <c r="AV607" s="183"/>
      <c r="AW607" s="183"/>
      <c r="AX607" s="183"/>
      <c r="AY607" s="183"/>
      <c r="AZ607" s="183"/>
      <c r="BA607" s="183"/>
    </row>
    <row r="608" spans="1:53" x14ac:dyDescent="0.2">
      <c r="A608" s="183"/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183"/>
      <c r="AT608" s="183"/>
      <c r="AU608" s="183"/>
      <c r="AV608" s="183"/>
      <c r="AW608" s="183"/>
      <c r="AX608" s="183"/>
      <c r="AY608" s="183"/>
      <c r="AZ608" s="183"/>
      <c r="BA608" s="183"/>
    </row>
    <row r="609" spans="1:53" x14ac:dyDescent="0.2">
      <c r="A609" s="183"/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183"/>
      <c r="AT609" s="183"/>
      <c r="AU609" s="183"/>
      <c r="AV609" s="183"/>
      <c r="AW609" s="183"/>
      <c r="AX609" s="183"/>
      <c r="AY609" s="183"/>
      <c r="AZ609" s="183"/>
      <c r="BA609" s="183"/>
    </row>
    <row r="610" spans="1:53" x14ac:dyDescent="0.2">
      <c r="A610" s="183"/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  <c r="AB610" s="183"/>
      <c r="AC610" s="183"/>
      <c r="AD610" s="183"/>
      <c r="AE610" s="183"/>
      <c r="AF610" s="183"/>
      <c r="AG610" s="183"/>
      <c r="AH610" s="183"/>
      <c r="AI610" s="183"/>
      <c r="AJ610" s="183"/>
      <c r="AK610" s="183"/>
      <c r="AL610" s="183"/>
      <c r="AM610" s="183"/>
      <c r="AN610" s="183"/>
      <c r="AO610" s="183"/>
      <c r="AP610" s="183"/>
      <c r="AQ610" s="183"/>
      <c r="AR610" s="183"/>
      <c r="AS610" s="183"/>
      <c r="AT610" s="183"/>
      <c r="AU610" s="183"/>
      <c r="AV610" s="183"/>
      <c r="AW610" s="183"/>
      <c r="AX610" s="183"/>
      <c r="AY610" s="183"/>
      <c r="AZ610" s="183"/>
      <c r="BA610" s="183"/>
    </row>
    <row r="611" spans="1:53" x14ac:dyDescent="0.2">
      <c r="A611" s="183"/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  <c r="AB611" s="183"/>
      <c r="AC611" s="183"/>
      <c r="AD611" s="183"/>
      <c r="AE611" s="183"/>
      <c r="AF611" s="183"/>
      <c r="AG611" s="183"/>
      <c r="AH611" s="183"/>
      <c r="AI611" s="183"/>
      <c r="AJ611" s="183"/>
      <c r="AK611" s="183"/>
      <c r="AL611" s="183"/>
      <c r="AM611" s="183"/>
      <c r="AN611" s="183"/>
      <c r="AO611" s="183"/>
      <c r="AP611" s="183"/>
      <c r="AQ611" s="183"/>
      <c r="AR611" s="183"/>
      <c r="AS611" s="183"/>
      <c r="AT611" s="183"/>
      <c r="AU611" s="183"/>
      <c r="AV611" s="183"/>
      <c r="AW611" s="183"/>
      <c r="AX611" s="183"/>
      <c r="AY611" s="183"/>
      <c r="AZ611" s="183"/>
      <c r="BA611" s="183"/>
    </row>
    <row r="612" spans="1:53" x14ac:dyDescent="0.2">
      <c r="A612" s="183"/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  <c r="AB612" s="183"/>
      <c r="AC612" s="183"/>
      <c r="AD612" s="183"/>
      <c r="AE612" s="183"/>
      <c r="AF612" s="183"/>
      <c r="AG612" s="183"/>
      <c r="AH612" s="183"/>
      <c r="AI612" s="183"/>
      <c r="AJ612" s="183"/>
      <c r="AK612" s="183"/>
      <c r="AL612" s="183"/>
      <c r="AM612" s="183"/>
      <c r="AN612" s="183"/>
      <c r="AO612" s="183"/>
      <c r="AP612" s="183"/>
      <c r="AQ612" s="183"/>
      <c r="AR612" s="183"/>
      <c r="AS612" s="183"/>
      <c r="AT612" s="183"/>
      <c r="AU612" s="183"/>
      <c r="AV612" s="183"/>
      <c r="AW612" s="183"/>
      <c r="AX612" s="183"/>
      <c r="AY612" s="183"/>
      <c r="AZ612" s="183"/>
      <c r="BA612" s="183"/>
    </row>
    <row r="613" spans="1:53" x14ac:dyDescent="0.2">
      <c r="A613" s="183"/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183"/>
      <c r="AT613" s="183"/>
      <c r="AU613" s="183"/>
      <c r="AV613" s="183"/>
      <c r="AW613" s="183"/>
      <c r="AX613" s="183"/>
      <c r="AY613" s="183"/>
      <c r="AZ613" s="183"/>
      <c r="BA613" s="183"/>
    </row>
    <row r="614" spans="1:53" x14ac:dyDescent="0.2">
      <c r="A614" s="183"/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3"/>
      <c r="AT614" s="183"/>
      <c r="AU614" s="183"/>
      <c r="AV614" s="183"/>
      <c r="AW614" s="183"/>
      <c r="AX614" s="183"/>
      <c r="AY614" s="183"/>
      <c r="AZ614" s="183"/>
      <c r="BA614" s="183"/>
    </row>
    <row r="615" spans="1:53" x14ac:dyDescent="0.2">
      <c r="A615" s="183"/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183"/>
      <c r="AT615" s="183"/>
      <c r="AU615" s="183"/>
      <c r="AV615" s="183"/>
      <c r="AW615" s="183"/>
      <c r="AX615" s="183"/>
      <c r="AY615" s="183"/>
      <c r="AZ615" s="183"/>
      <c r="BA615" s="183"/>
    </row>
    <row r="616" spans="1:53" x14ac:dyDescent="0.2">
      <c r="A616" s="183"/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  <c r="AB616" s="183"/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  <c r="AO616" s="183"/>
      <c r="AP616" s="183"/>
      <c r="AQ616" s="183"/>
      <c r="AR616" s="183"/>
      <c r="AS616" s="183"/>
      <c r="AT616" s="183"/>
      <c r="AU616" s="183"/>
      <c r="AV616" s="183"/>
      <c r="AW616" s="183"/>
      <c r="AX616" s="183"/>
      <c r="AY616" s="183"/>
      <c r="AZ616" s="183"/>
      <c r="BA616" s="183"/>
    </row>
    <row r="617" spans="1:53" x14ac:dyDescent="0.2">
      <c r="A617" s="183"/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  <c r="AB617" s="183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183"/>
      <c r="AT617" s="183"/>
      <c r="AU617" s="183"/>
      <c r="AV617" s="183"/>
      <c r="AW617" s="183"/>
      <c r="AX617" s="183"/>
      <c r="AY617" s="183"/>
      <c r="AZ617" s="183"/>
      <c r="BA617" s="183"/>
    </row>
    <row r="618" spans="1:53" x14ac:dyDescent="0.2">
      <c r="A618" s="183"/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183"/>
      <c r="AT618" s="183"/>
      <c r="AU618" s="183"/>
      <c r="AV618" s="183"/>
      <c r="AW618" s="183"/>
      <c r="AX618" s="183"/>
      <c r="AY618" s="183"/>
      <c r="AZ618" s="183"/>
      <c r="BA618" s="183"/>
    </row>
    <row r="619" spans="1:53" x14ac:dyDescent="0.2">
      <c r="A619" s="183"/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  <c r="AB619" s="183"/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  <c r="AO619" s="183"/>
      <c r="AP619" s="183"/>
      <c r="AQ619" s="183"/>
      <c r="AR619" s="183"/>
      <c r="AS619" s="183"/>
      <c r="AT619" s="183"/>
      <c r="AU619" s="183"/>
      <c r="AV619" s="183"/>
      <c r="AW619" s="183"/>
      <c r="AX619" s="183"/>
      <c r="AY619" s="183"/>
      <c r="AZ619" s="183"/>
      <c r="BA619" s="183"/>
    </row>
    <row r="620" spans="1:53" x14ac:dyDescent="0.2">
      <c r="A620" s="183"/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  <c r="AB620" s="183"/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  <c r="AO620" s="183"/>
      <c r="AP620" s="183"/>
      <c r="AQ620" s="183"/>
      <c r="AR620" s="183"/>
      <c r="AS620" s="183"/>
      <c r="AT620" s="183"/>
      <c r="AU620" s="183"/>
      <c r="AV620" s="183"/>
      <c r="AW620" s="183"/>
      <c r="AX620" s="183"/>
      <c r="AY620" s="183"/>
      <c r="AZ620" s="183"/>
      <c r="BA620" s="183"/>
    </row>
    <row r="621" spans="1:53" x14ac:dyDescent="0.2">
      <c r="A621" s="183"/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  <c r="AB621" s="183"/>
      <c r="AC621" s="183"/>
      <c r="AD621" s="183"/>
      <c r="AE621" s="183"/>
      <c r="AF621" s="183"/>
      <c r="AG621" s="183"/>
      <c r="AH621" s="183"/>
      <c r="AI621" s="183"/>
      <c r="AJ621" s="183"/>
      <c r="AK621" s="183"/>
      <c r="AL621" s="183"/>
      <c r="AM621" s="183"/>
      <c r="AN621" s="183"/>
      <c r="AO621" s="183"/>
      <c r="AP621" s="183"/>
      <c r="AQ621" s="183"/>
      <c r="AR621" s="183"/>
      <c r="AS621" s="183"/>
      <c r="AT621" s="183"/>
      <c r="AU621" s="183"/>
      <c r="AV621" s="183"/>
      <c r="AW621" s="183"/>
      <c r="AX621" s="183"/>
      <c r="AY621" s="183"/>
      <c r="AZ621" s="183"/>
      <c r="BA621" s="183"/>
    </row>
    <row r="622" spans="1:53" x14ac:dyDescent="0.2">
      <c r="A622" s="183"/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  <c r="AB622" s="183"/>
      <c r="AC622" s="183"/>
      <c r="AD622" s="183"/>
      <c r="AE622" s="183"/>
      <c r="AF622" s="183"/>
      <c r="AG622" s="183"/>
      <c r="AH622" s="183"/>
      <c r="AI622" s="183"/>
      <c r="AJ622" s="183"/>
      <c r="AK622" s="183"/>
      <c r="AL622" s="183"/>
      <c r="AM622" s="183"/>
      <c r="AN622" s="183"/>
      <c r="AO622" s="183"/>
      <c r="AP622" s="183"/>
      <c r="AQ622" s="183"/>
      <c r="AR622" s="183"/>
      <c r="AS622" s="183"/>
      <c r="AT622" s="183"/>
      <c r="AU622" s="183"/>
      <c r="AV622" s="183"/>
      <c r="AW622" s="183"/>
      <c r="AX622" s="183"/>
      <c r="AY622" s="183"/>
      <c r="AZ622" s="183"/>
      <c r="BA622" s="183"/>
    </row>
    <row r="623" spans="1:53" x14ac:dyDescent="0.2">
      <c r="A623" s="183"/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  <c r="AB623" s="183"/>
      <c r="AC623" s="183"/>
      <c r="AD623" s="183"/>
      <c r="AE623" s="183"/>
      <c r="AF623" s="183"/>
      <c r="AG623" s="183"/>
      <c r="AH623" s="183"/>
      <c r="AI623" s="183"/>
      <c r="AJ623" s="183"/>
      <c r="AK623" s="183"/>
      <c r="AL623" s="183"/>
      <c r="AM623" s="183"/>
      <c r="AN623" s="183"/>
      <c r="AO623" s="183"/>
      <c r="AP623" s="183"/>
      <c r="AQ623" s="183"/>
      <c r="AR623" s="183"/>
      <c r="AS623" s="183"/>
      <c r="AT623" s="183"/>
      <c r="AU623" s="183"/>
      <c r="AV623" s="183"/>
      <c r="AW623" s="183"/>
      <c r="AX623" s="183"/>
      <c r="AY623" s="183"/>
      <c r="AZ623" s="183"/>
      <c r="BA623" s="183"/>
    </row>
    <row r="624" spans="1:53" x14ac:dyDescent="0.2">
      <c r="A624" s="183"/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  <c r="AB624" s="183"/>
      <c r="AC624" s="183"/>
      <c r="AD624" s="183"/>
      <c r="AE624" s="183"/>
      <c r="AF624" s="183"/>
      <c r="AG624" s="183"/>
      <c r="AH624" s="183"/>
      <c r="AI624" s="183"/>
      <c r="AJ624" s="183"/>
      <c r="AK624" s="183"/>
      <c r="AL624" s="183"/>
      <c r="AM624" s="183"/>
      <c r="AN624" s="183"/>
      <c r="AO624" s="183"/>
      <c r="AP624" s="183"/>
      <c r="AQ624" s="183"/>
      <c r="AR624" s="183"/>
      <c r="AS624" s="183"/>
      <c r="AT624" s="183"/>
      <c r="AU624" s="183"/>
      <c r="AV624" s="183"/>
      <c r="AW624" s="183"/>
      <c r="AX624" s="183"/>
      <c r="AY624" s="183"/>
      <c r="AZ624" s="183"/>
      <c r="BA624" s="183"/>
    </row>
    <row r="625" spans="1:53" x14ac:dyDescent="0.2">
      <c r="A625" s="183"/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  <c r="AB625" s="183"/>
      <c r="AC625" s="183"/>
      <c r="AD625" s="183"/>
      <c r="AE625" s="183"/>
      <c r="AF625" s="183"/>
      <c r="AG625" s="183"/>
      <c r="AH625" s="183"/>
      <c r="AI625" s="183"/>
      <c r="AJ625" s="183"/>
      <c r="AK625" s="183"/>
      <c r="AL625" s="183"/>
      <c r="AM625" s="183"/>
      <c r="AN625" s="183"/>
      <c r="AO625" s="183"/>
      <c r="AP625" s="183"/>
      <c r="AQ625" s="183"/>
      <c r="AR625" s="183"/>
      <c r="AS625" s="183"/>
      <c r="AT625" s="183"/>
      <c r="AU625" s="183"/>
      <c r="AV625" s="183"/>
      <c r="AW625" s="183"/>
      <c r="AX625" s="183"/>
      <c r="AY625" s="183"/>
      <c r="AZ625" s="183"/>
      <c r="BA625" s="183"/>
    </row>
    <row r="626" spans="1:53" x14ac:dyDescent="0.2">
      <c r="A626" s="183"/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  <c r="AB626" s="183"/>
      <c r="AC626" s="183"/>
      <c r="AD626" s="183"/>
      <c r="AE626" s="183"/>
      <c r="AF626" s="183"/>
      <c r="AG626" s="183"/>
      <c r="AH626" s="183"/>
      <c r="AI626" s="183"/>
      <c r="AJ626" s="183"/>
      <c r="AK626" s="183"/>
      <c r="AL626" s="183"/>
      <c r="AM626" s="183"/>
      <c r="AN626" s="183"/>
      <c r="AO626" s="183"/>
      <c r="AP626" s="183"/>
      <c r="AQ626" s="183"/>
      <c r="AR626" s="183"/>
      <c r="AS626" s="183"/>
      <c r="AT626" s="183"/>
      <c r="AU626" s="183"/>
      <c r="AV626" s="183"/>
      <c r="AW626" s="183"/>
      <c r="AX626" s="183"/>
      <c r="AY626" s="183"/>
      <c r="AZ626" s="183"/>
      <c r="BA626" s="183"/>
    </row>
    <row r="627" spans="1:53" x14ac:dyDescent="0.2">
      <c r="A627" s="183"/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  <c r="AB627" s="183"/>
      <c r="AC627" s="183"/>
      <c r="AD627" s="183"/>
      <c r="AE627" s="183"/>
      <c r="AF627" s="183"/>
      <c r="AG627" s="183"/>
      <c r="AH627" s="183"/>
      <c r="AI627" s="183"/>
      <c r="AJ627" s="183"/>
      <c r="AK627" s="183"/>
      <c r="AL627" s="183"/>
      <c r="AM627" s="183"/>
      <c r="AN627" s="183"/>
      <c r="AO627" s="183"/>
      <c r="AP627" s="183"/>
      <c r="AQ627" s="183"/>
      <c r="AR627" s="183"/>
      <c r="AS627" s="183"/>
      <c r="AT627" s="183"/>
      <c r="AU627" s="183"/>
      <c r="AV627" s="183"/>
      <c r="AW627" s="183"/>
      <c r="AX627" s="183"/>
      <c r="AY627" s="183"/>
      <c r="AZ627" s="183"/>
      <c r="BA627" s="183"/>
    </row>
    <row r="628" spans="1:53" x14ac:dyDescent="0.2">
      <c r="A628" s="183"/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  <c r="AB628" s="183"/>
      <c r="AC628" s="183"/>
      <c r="AD628" s="183"/>
      <c r="AE628" s="183"/>
      <c r="AF628" s="183"/>
      <c r="AG628" s="183"/>
      <c r="AH628" s="183"/>
      <c r="AI628" s="183"/>
      <c r="AJ628" s="183"/>
      <c r="AK628" s="183"/>
      <c r="AL628" s="183"/>
      <c r="AM628" s="183"/>
      <c r="AN628" s="183"/>
      <c r="AO628" s="183"/>
      <c r="AP628" s="183"/>
      <c r="AQ628" s="183"/>
      <c r="AR628" s="183"/>
      <c r="AS628" s="183"/>
      <c r="AT628" s="183"/>
      <c r="AU628" s="183"/>
      <c r="AV628" s="183"/>
      <c r="AW628" s="183"/>
      <c r="AX628" s="183"/>
      <c r="AY628" s="183"/>
      <c r="AZ628" s="183"/>
      <c r="BA628" s="183"/>
    </row>
    <row r="629" spans="1:53" x14ac:dyDescent="0.2">
      <c r="A629" s="183"/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  <c r="AB629" s="183"/>
      <c r="AC629" s="183"/>
      <c r="AD629" s="183"/>
      <c r="AE629" s="183"/>
      <c r="AF629" s="183"/>
      <c r="AG629" s="183"/>
      <c r="AH629" s="183"/>
      <c r="AI629" s="183"/>
      <c r="AJ629" s="183"/>
      <c r="AK629" s="183"/>
      <c r="AL629" s="183"/>
      <c r="AM629" s="183"/>
      <c r="AN629" s="183"/>
      <c r="AO629" s="183"/>
      <c r="AP629" s="183"/>
      <c r="AQ629" s="183"/>
      <c r="AR629" s="183"/>
      <c r="AS629" s="183"/>
      <c r="AT629" s="183"/>
      <c r="AU629" s="183"/>
      <c r="AV629" s="183"/>
      <c r="AW629" s="183"/>
      <c r="AX629" s="183"/>
      <c r="AY629" s="183"/>
      <c r="AZ629" s="183"/>
      <c r="BA629" s="183"/>
    </row>
    <row r="630" spans="1:53" x14ac:dyDescent="0.2">
      <c r="A630" s="183"/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  <c r="AB630" s="183"/>
      <c r="AC630" s="183"/>
      <c r="AD630" s="183"/>
      <c r="AE630" s="183"/>
      <c r="AF630" s="183"/>
      <c r="AG630" s="183"/>
      <c r="AH630" s="183"/>
      <c r="AI630" s="183"/>
      <c r="AJ630" s="183"/>
      <c r="AK630" s="183"/>
      <c r="AL630" s="183"/>
      <c r="AM630" s="183"/>
      <c r="AN630" s="183"/>
      <c r="AO630" s="183"/>
      <c r="AP630" s="183"/>
      <c r="AQ630" s="183"/>
      <c r="AR630" s="183"/>
      <c r="AS630" s="183"/>
      <c r="AT630" s="183"/>
      <c r="AU630" s="183"/>
      <c r="AV630" s="183"/>
      <c r="AW630" s="183"/>
      <c r="AX630" s="183"/>
      <c r="AY630" s="183"/>
      <c r="AZ630" s="183"/>
      <c r="BA630" s="183"/>
    </row>
    <row r="631" spans="1:53" x14ac:dyDescent="0.2">
      <c r="A631" s="183"/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  <c r="AB631" s="183"/>
      <c r="AC631" s="183"/>
      <c r="AD631" s="183"/>
      <c r="AE631" s="183"/>
      <c r="AF631" s="183"/>
      <c r="AG631" s="183"/>
      <c r="AH631" s="183"/>
      <c r="AI631" s="183"/>
      <c r="AJ631" s="183"/>
      <c r="AK631" s="183"/>
      <c r="AL631" s="183"/>
      <c r="AM631" s="183"/>
      <c r="AN631" s="183"/>
      <c r="AO631" s="183"/>
      <c r="AP631" s="183"/>
      <c r="AQ631" s="183"/>
      <c r="AR631" s="183"/>
      <c r="AS631" s="183"/>
      <c r="AT631" s="183"/>
      <c r="AU631" s="183"/>
      <c r="AV631" s="183"/>
      <c r="AW631" s="183"/>
      <c r="AX631" s="183"/>
      <c r="AY631" s="183"/>
      <c r="AZ631" s="183"/>
      <c r="BA631" s="183"/>
    </row>
    <row r="632" spans="1:53" x14ac:dyDescent="0.2">
      <c r="A632" s="183"/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  <c r="AB632" s="183"/>
      <c r="AC632" s="183"/>
      <c r="AD632" s="183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  <c r="AO632" s="183"/>
      <c r="AP632" s="183"/>
      <c r="AQ632" s="183"/>
      <c r="AR632" s="183"/>
      <c r="AS632" s="183"/>
      <c r="AT632" s="183"/>
      <c r="AU632" s="183"/>
      <c r="AV632" s="183"/>
      <c r="AW632" s="183"/>
      <c r="AX632" s="183"/>
      <c r="AY632" s="183"/>
      <c r="AZ632" s="183"/>
      <c r="BA632" s="183"/>
    </row>
    <row r="633" spans="1:53" x14ac:dyDescent="0.2">
      <c r="A633" s="183"/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  <c r="AB633" s="183"/>
      <c r="AC633" s="183"/>
      <c r="AD633" s="183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  <c r="AO633" s="183"/>
      <c r="AP633" s="183"/>
      <c r="AQ633" s="183"/>
      <c r="AR633" s="183"/>
      <c r="AS633" s="183"/>
      <c r="AT633" s="183"/>
      <c r="AU633" s="183"/>
      <c r="AV633" s="183"/>
      <c r="AW633" s="183"/>
      <c r="AX633" s="183"/>
      <c r="AY633" s="183"/>
      <c r="AZ633" s="183"/>
      <c r="BA633" s="183"/>
    </row>
    <row r="634" spans="1:53" x14ac:dyDescent="0.2">
      <c r="A634" s="183"/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  <c r="AB634" s="183"/>
      <c r="AC634" s="183"/>
      <c r="AD634" s="183"/>
      <c r="AE634" s="183"/>
      <c r="AF634" s="183"/>
      <c r="AG634" s="183"/>
      <c r="AH634" s="183"/>
      <c r="AI634" s="183"/>
      <c r="AJ634" s="183"/>
      <c r="AK634" s="183"/>
      <c r="AL634" s="183"/>
      <c r="AM634" s="183"/>
      <c r="AN634" s="183"/>
      <c r="AO634" s="183"/>
      <c r="AP634" s="183"/>
      <c r="AQ634" s="183"/>
      <c r="AR634" s="183"/>
      <c r="AS634" s="183"/>
      <c r="AT634" s="183"/>
      <c r="AU634" s="183"/>
      <c r="AV634" s="183"/>
      <c r="AW634" s="183"/>
      <c r="AX634" s="183"/>
      <c r="AY634" s="183"/>
      <c r="AZ634" s="183"/>
      <c r="BA634" s="183"/>
    </row>
    <row r="635" spans="1:53" x14ac:dyDescent="0.2">
      <c r="A635" s="183"/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  <c r="AB635" s="183"/>
      <c r="AC635" s="183"/>
      <c r="AD635" s="183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183"/>
      <c r="AT635" s="183"/>
      <c r="AU635" s="183"/>
      <c r="AV635" s="183"/>
      <c r="AW635" s="183"/>
      <c r="AX635" s="183"/>
      <c r="AY635" s="183"/>
      <c r="AZ635" s="183"/>
      <c r="BA635" s="183"/>
    </row>
    <row r="636" spans="1:53" x14ac:dyDescent="0.2">
      <c r="A636" s="183"/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  <c r="BA636" s="183"/>
    </row>
    <row r="637" spans="1:53" x14ac:dyDescent="0.2">
      <c r="A637" s="183"/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  <c r="AU637" s="183"/>
      <c r="AV637" s="183"/>
      <c r="AW637" s="183"/>
      <c r="AX637" s="183"/>
      <c r="AY637" s="183"/>
      <c r="AZ637" s="183"/>
      <c r="BA637" s="183"/>
    </row>
    <row r="638" spans="1:53" x14ac:dyDescent="0.2">
      <c r="A638" s="183"/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  <c r="BA638" s="183"/>
    </row>
    <row r="639" spans="1:53" x14ac:dyDescent="0.2">
      <c r="A639" s="183"/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3"/>
      <c r="AT639" s="183"/>
      <c r="AU639" s="183"/>
      <c r="AV639" s="183"/>
      <c r="AW639" s="183"/>
      <c r="AX639" s="183"/>
      <c r="AY639" s="183"/>
      <c r="AZ639" s="183"/>
      <c r="BA639" s="183"/>
    </row>
    <row r="640" spans="1:53" x14ac:dyDescent="0.2">
      <c r="A640" s="183"/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83"/>
      <c r="AT640" s="183"/>
      <c r="AU640" s="183"/>
      <c r="AV640" s="183"/>
      <c r="AW640" s="183"/>
      <c r="AX640" s="183"/>
      <c r="AY640" s="183"/>
      <c r="AZ640" s="183"/>
      <c r="BA640" s="183"/>
    </row>
    <row r="641" spans="1:53" x14ac:dyDescent="0.2">
      <c r="A641" s="183"/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  <c r="AG641" s="183"/>
      <c r="AH641" s="183"/>
      <c r="AI641" s="183"/>
      <c r="AJ641" s="183"/>
      <c r="AK641" s="183"/>
      <c r="AL641" s="183"/>
      <c r="AM641" s="183"/>
      <c r="AN641" s="183"/>
      <c r="AO641" s="183"/>
      <c r="AP641" s="183"/>
      <c r="AQ641" s="183"/>
      <c r="AR641" s="183"/>
      <c r="AS641" s="183"/>
      <c r="AT641" s="183"/>
      <c r="AU641" s="183"/>
      <c r="AV641" s="183"/>
      <c r="AW641" s="183"/>
      <c r="AX641" s="183"/>
      <c r="AY641" s="183"/>
      <c r="AZ641" s="183"/>
      <c r="BA641" s="183"/>
    </row>
    <row r="642" spans="1:53" x14ac:dyDescent="0.2">
      <c r="A642" s="183"/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183"/>
      <c r="AT642" s="183"/>
      <c r="AU642" s="183"/>
      <c r="AV642" s="183"/>
      <c r="AW642" s="183"/>
      <c r="AX642" s="183"/>
      <c r="AY642" s="183"/>
      <c r="AZ642" s="183"/>
      <c r="BA642" s="183"/>
    </row>
    <row r="643" spans="1:53" x14ac:dyDescent="0.2">
      <c r="A643" s="183"/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183"/>
      <c r="AT643" s="183"/>
      <c r="AU643" s="183"/>
      <c r="AV643" s="183"/>
      <c r="AW643" s="183"/>
      <c r="AX643" s="183"/>
      <c r="AY643" s="183"/>
      <c r="AZ643" s="183"/>
      <c r="BA643" s="183"/>
    </row>
    <row r="644" spans="1:53" x14ac:dyDescent="0.2">
      <c r="A644" s="183"/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183"/>
      <c r="AT644" s="183"/>
      <c r="AU644" s="183"/>
      <c r="AV644" s="183"/>
      <c r="AW644" s="183"/>
      <c r="AX644" s="183"/>
      <c r="AY644" s="183"/>
      <c r="AZ644" s="183"/>
      <c r="BA644" s="183"/>
    </row>
    <row r="645" spans="1:53" x14ac:dyDescent="0.2">
      <c r="A645" s="183"/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83"/>
      <c r="AL645" s="183"/>
      <c r="AM645" s="183"/>
      <c r="AN645" s="183"/>
      <c r="AO645" s="183"/>
      <c r="AP645" s="183"/>
      <c r="AQ645" s="183"/>
      <c r="AR645" s="183"/>
      <c r="AS645" s="183"/>
      <c r="AT645" s="183"/>
      <c r="AU645" s="183"/>
      <c r="AV645" s="183"/>
      <c r="AW645" s="183"/>
      <c r="AX645" s="183"/>
      <c r="AY645" s="183"/>
      <c r="AZ645" s="183"/>
      <c r="BA645" s="183"/>
    </row>
    <row r="646" spans="1:53" x14ac:dyDescent="0.2">
      <c r="A646" s="183"/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183"/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</row>
    <row r="647" spans="1:53" x14ac:dyDescent="0.2">
      <c r="A647" s="183"/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  <c r="AG647" s="183"/>
      <c r="AH647" s="183"/>
      <c r="AI647" s="183"/>
      <c r="AJ647" s="183"/>
      <c r="AK647" s="183"/>
      <c r="AL647" s="183"/>
      <c r="AM647" s="183"/>
      <c r="AN647" s="183"/>
      <c r="AO647" s="183"/>
      <c r="AP647" s="183"/>
      <c r="AQ647" s="183"/>
      <c r="AR647" s="183"/>
      <c r="AS647" s="183"/>
      <c r="AT647" s="183"/>
      <c r="AU647" s="183"/>
      <c r="AV647" s="183"/>
      <c r="AW647" s="183"/>
      <c r="AX647" s="183"/>
      <c r="AY647" s="183"/>
      <c r="AZ647" s="183"/>
      <c r="BA647" s="183"/>
    </row>
    <row r="648" spans="1:53" x14ac:dyDescent="0.2">
      <c r="A648" s="183"/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  <c r="AB648" s="183"/>
      <c r="AC648" s="183"/>
      <c r="AD648" s="183"/>
      <c r="AE648" s="183"/>
      <c r="AF648" s="183"/>
      <c r="AG648" s="183"/>
      <c r="AH648" s="183"/>
      <c r="AI648" s="183"/>
      <c r="AJ648" s="183"/>
      <c r="AK648" s="183"/>
      <c r="AL648" s="183"/>
      <c r="AM648" s="183"/>
      <c r="AN648" s="183"/>
      <c r="AO648" s="183"/>
      <c r="AP648" s="183"/>
      <c r="AQ648" s="183"/>
      <c r="AR648" s="183"/>
      <c r="AS648" s="183"/>
      <c r="AT648" s="183"/>
      <c r="AU648" s="183"/>
      <c r="AV648" s="183"/>
      <c r="AW648" s="183"/>
      <c r="AX648" s="183"/>
      <c r="AY648" s="183"/>
      <c r="AZ648" s="183"/>
      <c r="BA648" s="183"/>
    </row>
    <row r="649" spans="1:53" x14ac:dyDescent="0.2">
      <c r="A649" s="183"/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  <c r="AG649" s="183"/>
      <c r="AH649" s="183"/>
      <c r="AI649" s="183"/>
      <c r="AJ649" s="183"/>
      <c r="AK649" s="183"/>
      <c r="AL649" s="183"/>
      <c r="AM649" s="183"/>
      <c r="AN649" s="183"/>
      <c r="AO649" s="183"/>
      <c r="AP649" s="183"/>
      <c r="AQ649" s="183"/>
      <c r="AR649" s="183"/>
      <c r="AS649" s="183"/>
      <c r="AT649" s="183"/>
      <c r="AU649" s="183"/>
      <c r="AV649" s="183"/>
      <c r="AW649" s="183"/>
      <c r="AX649" s="183"/>
      <c r="AY649" s="183"/>
      <c r="AZ649" s="183"/>
      <c r="BA649" s="183"/>
    </row>
    <row r="650" spans="1:53" x14ac:dyDescent="0.2">
      <c r="A650" s="183"/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  <c r="AG650" s="183"/>
      <c r="AH650" s="183"/>
      <c r="AI650" s="183"/>
      <c r="AJ650" s="183"/>
      <c r="AK650" s="183"/>
      <c r="AL650" s="183"/>
      <c r="AM650" s="183"/>
      <c r="AN650" s="183"/>
      <c r="AO650" s="183"/>
      <c r="AP650" s="183"/>
      <c r="AQ650" s="183"/>
      <c r="AR650" s="183"/>
      <c r="AS650" s="183"/>
      <c r="AT650" s="183"/>
      <c r="AU650" s="183"/>
      <c r="AV650" s="183"/>
      <c r="AW650" s="183"/>
      <c r="AX650" s="183"/>
      <c r="AY650" s="183"/>
      <c r="AZ650" s="183"/>
      <c r="BA650" s="183"/>
    </row>
    <row r="651" spans="1:53" x14ac:dyDescent="0.2">
      <c r="A651" s="183"/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  <c r="AB651" s="183"/>
      <c r="AC651" s="183"/>
      <c r="AD651" s="183"/>
      <c r="AE651" s="183"/>
      <c r="AF651" s="183"/>
      <c r="AG651" s="183"/>
      <c r="AH651" s="183"/>
      <c r="AI651" s="183"/>
      <c r="AJ651" s="183"/>
      <c r="AK651" s="183"/>
      <c r="AL651" s="183"/>
      <c r="AM651" s="183"/>
      <c r="AN651" s="183"/>
      <c r="AO651" s="183"/>
      <c r="AP651" s="183"/>
      <c r="AQ651" s="183"/>
      <c r="AR651" s="183"/>
      <c r="AS651" s="183"/>
      <c r="AT651" s="183"/>
      <c r="AU651" s="183"/>
      <c r="AV651" s="183"/>
      <c r="AW651" s="183"/>
      <c r="AX651" s="183"/>
      <c r="AY651" s="183"/>
      <c r="AZ651" s="183"/>
      <c r="BA651" s="183"/>
    </row>
    <row r="652" spans="1:53" x14ac:dyDescent="0.2">
      <c r="A652" s="183"/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  <c r="AB652" s="183"/>
      <c r="AC652" s="183"/>
      <c r="AD652" s="183"/>
      <c r="AE652" s="183"/>
      <c r="AF652" s="183"/>
      <c r="AG652" s="183"/>
      <c r="AH652" s="183"/>
      <c r="AI652" s="183"/>
      <c r="AJ652" s="183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  <c r="AU652" s="183"/>
      <c r="AV652" s="183"/>
      <c r="AW652" s="183"/>
      <c r="AX652" s="183"/>
      <c r="AY652" s="183"/>
      <c r="AZ652" s="183"/>
      <c r="BA652" s="183"/>
    </row>
    <row r="653" spans="1:53" x14ac:dyDescent="0.2">
      <c r="A653" s="183"/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  <c r="AB653" s="183"/>
      <c r="AC653" s="183"/>
      <c r="AD653" s="183"/>
      <c r="AE653" s="183"/>
      <c r="AF653" s="183"/>
      <c r="AG653" s="183"/>
      <c r="AH653" s="183"/>
      <c r="AI653" s="183"/>
      <c r="AJ653" s="183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  <c r="BA653" s="183"/>
    </row>
    <row r="654" spans="1:53" x14ac:dyDescent="0.2">
      <c r="A654" s="183"/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  <c r="AB654" s="183"/>
      <c r="AC654" s="183"/>
      <c r="AD654" s="183"/>
      <c r="AE654" s="183"/>
      <c r="AF654" s="183"/>
      <c r="AG654" s="183"/>
      <c r="AH654" s="183"/>
      <c r="AI654" s="183"/>
      <c r="AJ654" s="183"/>
      <c r="AK654" s="183"/>
      <c r="AL654" s="183"/>
      <c r="AM654" s="183"/>
      <c r="AN654" s="183"/>
      <c r="AO654" s="183"/>
      <c r="AP654" s="183"/>
      <c r="AQ654" s="183"/>
      <c r="AR654" s="183"/>
      <c r="AS654" s="183"/>
      <c r="AT654" s="183"/>
      <c r="AU654" s="183"/>
      <c r="AV654" s="183"/>
      <c r="AW654" s="183"/>
      <c r="AX654" s="183"/>
      <c r="AY654" s="183"/>
      <c r="AZ654" s="183"/>
      <c r="BA654" s="183"/>
    </row>
    <row r="655" spans="1:53" x14ac:dyDescent="0.2">
      <c r="A655" s="183"/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  <c r="AB655" s="183"/>
      <c r="AC655" s="183"/>
      <c r="AD655" s="183"/>
      <c r="AE655" s="183"/>
      <c r="AF655" s="183"/>
      <c r="AG655" s="183"/>
      <c r="AH655" s="183"/>
      <c r="AI655" s="183"/>
      <c r="AJ655" s="183"/>
      <c r="AK655" s="183"/>
      <c r="AL655" s="183"/>
      <c r="AM655" s="183"/>
      <c r="AN655" s="183"/>
      <c r="AO655" s="183"/>
      <c r="AP655" s="183"/>
      <c r="AQ655" s="183"/>
      <c r="AR655" s="183"/>
      <c r="AS655" s="183"/>
      <c r="AT655" s="183"/>
      <c r="AU655" s="183"/>
      <c r="AV655" s="183"/>
      <c r="AW655" s="183"/>
      <c r="AX655" s="183"/>
      <c r="AY655" s="183"/>
      <c r="AZ655" s="183"/>
      <c r="BA655" s="183"/>
    </row>
    <row r="656" spans="1:53" x14ac:dyDescent="0.2">
      <c r="A656" s="183"/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183"/>
      <c r="AT656" s="183"/>
      <c r="AU656" s="183"/>
      <c r="AV656" s="183"/>
      <c r="AW656" s="183"/>
      <c r="AX656" s="183"/>
      <c r="AY656" s="183"/>
      <c r="AZ656" s="183"/>
      <c r="BA656" s="183"/>
    </row>
    <row r="657" spans="1:53" x14ac:dyDescent="0.2">
      <c r="A657" s="183"/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  <c r="AB657" s="183"/>
      <c r="AC657" s="183"/>
      <c r="AD657" s="183"/>
      <c r="AE657" s="183"/>
      <c r="AF657" s="183"/>
      <c r="AG657" s="183"/>
      <c r="AH657" s="183"/>
      <c r="AI657" s="183"/>
      <c r="AJ657" s="183"/>
      <c r="AK657" s="183"/>
      <c r="AL657" s="183"/>
      <c r="AM657" s="183"/>
      <c r="AN657" s="183"/>
      <c r="AO657" s="183"/>
      <c r="AP657" s="183"/>
      <c r="AQ657" s="183"/>
      <c r="AR657" s="183"/>
      <c r="AS657" s="183"/>
      <c r="AT657" s="183"/>
      <c r="AU657" s="183"/>
      <c r="AV657" s="183"/>
      <c r="AW657" s="183"/>
      <c r="AX657" s="183"/>
      <c r="AY657" s="183"/>
      <c r="AZ657" s="183"/>
      <c r="BA657" s="183"/>
    </row>
    <row r="658" spans="1:53" x14ac:dyDescent="0.2">
      <c r="A658" s="183"/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  <c r="AB658" s="183"/>
      <c r="AC658" s="183"/>
      <c r="AD658" s="183"/>
      <c r="AE658" s="183"/>
      <c r="AF658" s="183"/>
      <c r="AG658" s="183"/>
      <c r="AH658" s="183"/>
      <c r="AI658" s="183"/>
      <c r="AJ658" s="183"/>
      <c r="AK658" s="183"/>
      <c r="AL658" s="183"/>
      <c r="AM658" s="183"/>
      <c r="AN658" s="183"/>
      <c r="AO658" s="183"/>
      <c r="AP658" s="183"/>
      <c r="AQ658" s="183"/>
      <c r="AR658" s="183"/>
      <c r="AS658" s="183"/>
      <c r="AT658" s="183"/>
      <c r="AU658" s="183"/>
      <c r="AV658" s="183"/>
      <c r="AW658" s="183"/>
      <c r="AX658" s="183"/>
      <c r="AY658" s="183"/>
      <c r="AZ658" s="183"/>
      <c r="BA658" s="183"/>
    </row>
    <row r="659" spans="1:53" x14ac:dyDescent="0.2">
      <c r="A659" s="183"/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  <c r="AB659" s="183"/>
      <c r="AC659" s="183"/>
      <c r="AD659" s="183"/>
      <c r="AE659" s="183"/>
      <c r="AF659" s="183"/>
      <c r="AG659" s="183"/>
      <c r="AH659" s="183"/>
      <c r="AI659" s="183"/>
      <c r="AJ659" s="183"/>
      <c r="AK659" s="183"/>
      <c r="AL659" s="183"/>
      <c r="AM659" s="183"/>
      <c r="AN659" s="183"/>
      <c r="AO659" s="183"/>
      <c r="AP659" s="183"/>
      <c r="AQ659" s="183"/>
      <c r="AR659" s="183"/>
      <c r="AS659" s="183"/>
      <c r="AT659" s="183"/>
      <c r="AU659" s="183"/>
      <c r="AV659" s="183"/>
      <c r="AW659" s="183"/>
      <c r="AX659" s="183"/>
      <c r="AY659" s="183"/>
      <c r="AZ659" s="183"/>
      <c r="BA659" s="183"/>
    </row>
    <row r="660" spans="1:53" x14ac:dyDescent="0.2">
      <c r="A660" s="183"/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  <c r="AB660" s="183"/>
      <c r="AC660" s="183"/>
      <c r="AD660" s="183"/>
      <c r="AE660" s="183"/>
      <c r="AF660" s="183"/>
      <c r="AG660" s="183"/>
      <c r="AH660" s="183"/>
      <c r="AI660" s="183"/>
      <c r="AJ660" s="183"/>
      <c r="AK660" s="183"/>
      <c r="AL660" s="183"/>
      <c r="AM660" s="183"/>
      <c r="AN660" s="183"/>
      <c r="AO660" s="183"/>
      <c r="AP660" s="183"/>
      <c r="AQ660" s="183"/>
      <c r="AR660" s="183"/>
      <c r="AS660" s="183"/>
      <c r="AT660" s="183"/>
      <c r="AU660" s="183"/>
      <c r="AV660" s="183"/>
      <c r="AW660" s="183"/>
      <c r="AX660" s="183"/>
      <c r="AY660" s="183"/>
      <c r="AZ660" s="183"/>
      <c r="BA660" s="183"/>
    </row>
    <row r="661" spans="1:53" x14ac:dyDescent="0.2">
      <c r="A661" s="183"/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  <c r="AB661" s="183"/>
      <c r="AC661" s="183"/>
      <c r="AD661" s="183"/>
      <c r="AE661" s="183"/>
      <c r="AF661" s="183"/>
      <c r="AG661" s="183"/>
      <c r="AH661" s="183"/>
      <c r="AI661" s="183"/>
      <c r="AJ661" s="183"/>
      <c r="AK661" s="183"/>
      <c r="AL661" s="183"/>
      <c r="AM661" s="183"/>
      <c r="AN661" s="183"/>
      <c r="AO661" s="183"/>
      <c r="AP661" s="183"/>
      <c r="AQ661" s="183"/>
      <c r="AR661" s="183"/>
      <c r="AS661" s="183"/>
      <c r="AT661" s="183"/>
      <c r="AU661" s="183"/>
      <c r="AV661" s="183"/>
      <c r="AW661" s="183"/>
      <c r="AX661" s="183"/>
      <c r="AY661" s="183"/>
      <c r="AZ661" s="183"/>
      <c r="BA661" s="183"/>
    </row>
    <row r="662" spans="1:53" x14ac:dyDescent="0.2">
      <c r="A662" s="183"/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  <c r="AB662" s="183"/>
      <c r="AC662" s="183"/>
      <c r="AD662" s="183"/>
      <c r="AE662" s="183"/>
      <c r="AF662" s="183"/>
      <c r="AG662" s="183"/>
      <c r="AH662" s="183"/>
      <c r="AI662" s="183"/>
      <c r="AJ662" s="183"/>
      <c r="AK662" s="183"/>
      <c r="AL662" s="183"/>
      <c r="AM662" s="183"/>
      <c r="AN662" s="183"/>
      <c r="AO662" s="183"/>
      <c r="AP662" s="183"/>
      <c r="AQ662" s="183"/>
      <c r="AR662" s="183"/>
      <c r="AS662" s="183"/>
      <c r="AT662" s="183"/>
      <c r="AU662" s="183"/>
      <c r="AV662" s="183"/>
      <c r="AW662" s="183"/>
      <c r="AX662" s="183"/>
      <c r="AY662" s="183"/>
      <c r="AZ662" s="183"/>
      <c r="BA662" s="183"/>
    </row>
    <row r="663" spans="1:53" x14ac:dyDescent="0.2">
      <c r="A663" s="183"/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  <c r="AB663" s="183"/>
      <c r="AC663" s="183"/>
      <c r="AD663" s="183"/>
      <c r="AE663" s="183"/>
      <c r="AF663" s="183"/>
      <c r="AG663" s="183"/>
      <c r="AH663" s="183"/>
      <c r="AI663" s="183"/>
      <c r="AJ663" s="183"/>
      <c r="AK663" s="183"/>
      <c r="AL663" s="183"/>
      <c r="AM663" s="183"/>
      <c r="AN663" s="183"/>
      <c r="AO663" s="183"/>
      <c r="AP663" s="183"/>
      <c r="AQ663" s="183"/>
      <c r="AR663" s="183"/>
      <c r="AS663" s="183"/>
      <c r="AT663" s="183"/>
      <c r="AU663" s="183"/>
      <c r="AV663" s="183"/>
      <c r="AW663" s="183"/>
      <c r="AX663" s="183"/>
      <c r="AY663" s="183"/>
      <c r="AZ663" s="183"/>
      <c r="BA663" s="183"/>
    </row>
    <row r="664" spans="1:53" x14ac:dyDescent="0.2">
      <c r="A664" s="183"/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  <c r="AB664" s="183"/>
      <c r="AC664" s="183"/>
      <c r="AD664" s="183"/>
      <c r="AE664" s="183"/>
      <c r="AF664" s="183"/>
      <c r="AG664" s="183"/>
      <c r="AH664" s="183"/>
      <c r="AI664" s="183"/>
      <c r="AJ664" s="183"/>
      <c r="AK664" s="183"/>
      <c r="AL664" s="183"/>
      <c r="AM664" s="183"/>
      <c r="AN664" s="183"/>
      <c r="AO664" s="183"/>
      <c r="AP664" s="183"/>
      <c r="AQ664" s="183"/>
      <c r="AR664" s="183"/>
      <c r="AS664" s="183"/>
      <c r="AT664" s="183"/>
      <c r="AU664" s="183"/>
      <c r="AV664" s="183"/>
      <c r="AW664" s="183"/>
      <c r="AX664" s="183"/>
      <c r="AY664" s="183"/>
      <c r="AZ664" s="183"/>
      <c r="BA664" s="183"/>
    </row>
    <row r="665" spans="1:53" x14ac:dyDescent="0.2">
      <c r="A665" s="183"/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  <c r="AB665" s="183"/>
      <c r="AC665" s="183"/>
      <c r="AD665" s="183"/>
      <c r="AE665" s="183"/>
      <c r="AF665" s="183"/>
      <c r="AG665" s="183"/>
      <c r="AH665" s="183"/>
      <c r="AI665" s="183"/>
      <c r="AJ665" s="183"/>
      <c r="AK665" s="183"/>
      <c r="AL665" s="183"/>
      <c r="AM665" s="183"/>
      <c r="AN665" s="183"/>
      <c r="AO665" s="183"/>
      <c r="AP665" s="183"/>
      <c r="AQ665" s="183"/>
      <c r="AR665" s="183"/>
      <c r="AS665" s="183"/>
      <c r="AT665" s="183"/>
      <c r="AU665" s="183"/>
      <c r="AV665" s="183"/>
      <c r="AW665" s="183"/>
      <c r="AX665" s="183"/>
      <c r="AY665" s="183"/>
      <c r="AZ665" s="183"/>
      <c r="BA665" s="183"/>
    </row>
    <row r="666" spans="1:53" x14ac:dyDescent="0.2">
      <c r="A666" s="183"/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  <c r="AB666" s="183"/>
      <c r="AC666" s="183"/>
      <c r="AD666" s="183"/>
      <c r="AE666" s="183"/>
      <c r="AF666" s="183"/>
      <c r="AG666" s="183"/>
      <c r="AH666" s="183"/>
      <c r="AI666" s="183"/>
      <c r="AJ666" s="183"/>
      <c r="AK666" s="183"/>
      <c r="AL666" s="183"/>
      <c r="AM666" s="183"/>
      <c r="AN666" s="183"/>
      <c r="AO666" s="183"/>
      <c r="AP666" s="183"/>
      <c r="AQ666" s="183"/>
      <c r="AR666" s="183"/>
      <c r="AS666" s="183"/>
      <c r="AT666" s="183"/>
      <c r="AU666" s="183"/>
      <c r="AV666" s="183"/>
      <c r="AW666" s="183"/>
      <c r="AX666" s="183"/>
      <c r="AY666" s="183"/>
      <c r="AZ666" s="183"/>
      <c r="BA666" s="183"/>
    </row>
    <row r="667" spans="1:53" x14ac:dyDescent="0.2">
      <c r="A667" s="183"/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  <c r="AB667" s="183"/>
      <c r="AC667" s="183"/>
      <c r="AD667" s="183"/>
      <c r="AE667" s="183"/>
      <c r="AF667" s="183"/>
      <c r="AG667" s="183"/>
      <c r="AH667" s="183"/>
      <c r="AI667" s="183"/>
      <c r="AJ667" s="183"/>
      <c r="AK667" s="183"/>
      <c r="AL667" s="183"/>
      <c r="AM667" s="183"/>
      <c r="AN667" s="183"/>
      <c r="AO667" s="183"/>
      <c r="AP667" s="183"/>
      <c r="AQ667" s="183"/>
      <c r="AR667" s="183"/>
      <c r="AS667" s="183"/>
      <c r="AT667" s="183"/>
      <c r="AU667" s="183"/>
      <c r="AV667" s="183"/>
      <c r="AW667" s="183"/>
      <c r="AX667" s="183"/>
      <c r="AY667" s="183"/>
      <c r="AZ667" s="183"/>
      <c r="BA667" s="183"/>
    </row>
    <row r="668" spans="1:53" x14ac:dyDescent="0.2">
      <c r="A668" s="183"/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  <c r="AB668" s="183"/>
      <c r="AC668" s="183"/>
      <c r="AD668" s="183"/>
      <c r="AE668" s="183"/>
      <c r="AF668" s="183"/>
      <c r="AG668" s="183"/>
      <c r="AH668" s="183"/>
      <c r="AI668" s="183"/>
      <c r="AJ668" s="183"/>
      <c r="AK668" s="183"/>
      <c r="AL668" s="183"/>
      <c r="AM668" s="183"/>
      <c r="AN668" s="183"/>
      <c r="AO668" s="183"/>
      <c r="AP668" s="183"/>
      <c r="AQ668" s="183"/>
      <c r="AR668" s="183"/>
      <c r="AS668" s="183"/>
      <c r="AT668" s="183"/>
      <c r="AU668" s="183"/>
      <c r="AV668" s="183"/>
      <c r="AW668" s="183"/>
      <c r="AX668" s="183"/>
      <c r="AY668" s="183"/>
      <c r="AZ668" s="183"/>
      <c r="BA668" s="183"/>
    </row>
    <row r="669" spans="1:53" x14ac:dyDescent="0.2">
      <c r="A669" s="183"/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183"/>
      <c r="AT669" s="183"/>
      <c r="AU669" s="183"/>
      <c r="AV669" s="183"/>
      <c r="AW669" s="183"/>
      <c r="AX669" s="183"/>
      <c r="AY669" s="183"/>
      <c r="AZ669" s="183"/>
      <c r="BA669" s="183"/>
    </row>
    <row r="670" spans="1:53" x14ac:dyDescent="0.2">
      <c r="A670" s="183"/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183"/>
      <c r="AT670" s="183"/>
      <c r="AU670" s="183"/>
      <c r="AV670" s="183"/>
      <c r="AW670" s="183"/>
      <c r="AX670" s="183"/>
      <c r="AY670" s="183"/>
      <c r="AZ670" s="183"/>
      <c r="BA670" s="183"/>
    </row>
    <row r="671" spans="1:53" x14ac:dyDescent="0.2">
      <c r="A671" s="183"/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183"/>
      <c r="AT671" s="183"/>
      <c r="AU671" s="183"/>
      <c r="AV671" s="183"/>
      <c r="AW671" s="183"/>
      <c r="AX671" s="183"/>
      <c r="AY671" s="183"/>
      <c r="AZ671" s="183"/>
      <c r="BA671" s="183"/>
    </row>
    <row r="672" spans="1:53" x14ac:dyDescent="0.2">
      <c r="A672" s="183"/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183"/>
      <c r="AT672" s="183"/>
      <c r="AU672" s="183"/>
      <c r="AV672" s="183"/>
      <c r="AW672" s="183"/>
      <c r="AX672" s="183"/>
      <c r="AY672" s="183"/>
      <c r="AZ672" s="183"/>
      <c r="BA672" s="183"/>
    </row>
    <row r="673" spans="1:53" x14ac:dyDescent="0.2">
      <c r="A673" s="183"/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183"/>
      <c r="AT673" s="183"/>
      <c r="AU673" s="183"/>
      <c r="AV673" s="183"/>
      <c r="AW673" s="183"/>
      <c r="AX673" s="183"/>
      <c r="AY673" s="183"/>
      <c r="AZ673" s="183"/>
      <c r="BA673" s="183"/>
    </row>
    <row r="674" spans="1:53" x14ac:dyDescent="0.2">
      <c r="A674" s="183"/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183"/>
      <c r="AT674" s="183"/>
      <c r="AU674" s="183"/>
      <c r="AV674" s="183"/>
      <c r="AW674" s="183"/>
      <c r="AX674" s="183"/>
      <c r="AY674" s="183"/>
      <c r="AZ674" s="183"/>
      <c r="BA674" s="183"/>
    </row>
    <row r="675" spans="1:53" x14ac:dyDescent="0.2">
      <c r="A675" s="183"/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183"/>
      <c r="AT675" s="183"/>
      <c r="AU675" s="183"/>
      <c r="AV675" s="183"/>
      <c r="AW675" s="183"/>
      <c r="AX675" s="183"/>
      <c r="AY675" s="183"/>
      <c r="AZ675" s="183"/>
      <c r="BA675" s="183"/>
    </row>
    <row r="676" spans="1:53" x14ac:dyDescent="0.2">
      <c r="A676" s="183"/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183"/>
      <c r="AT676" s="183"/>
      <c r="AU676" s="183"/>
      <c r="AV676" s="183"/>
      <c r="AW676" s="183"/>
      <c r="AX676" s="183"/>
      <c r="AY676" s="183"/>
      <c r="AZ676" s="183"/>
      <c r="BA676" s="183"/>
    </row>
    <row r="677" spans="1:53" x14ac:dyDescent="0.2">
      <c r="A677" s="183"/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183"/>
      <c r="AT677" s="183"/>
      <c r="AU677" s="183"/>
      <c r="AV677" s="183"/>
      <c r="AW677" s="183"/>
      <c r="AX677" s="183"/>
      <c r="AY677" s="183"/>
      <c r="AZ677" s="183"/>
      <c r="BA677" s="183"/>
    </row>
    <row r="678" spans="1:53" x14ac:dyDescent="0.2">
      <c r="A678" s="183"/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  <c r="AB678" s="183"/>
      <c r="AC678" s="183"/>
      <c r="AD678" s="183"/>
      <c r="AE678" s="183"/>
      <c r="AF678" s="183"/>
      <c r="AG678" s="183"/>
      <c r="AH678" s="183"/>
      <c r="AI678" s="183"/>
      <c r="AJ678" s="183"/>
      <c r="AK678" s="183"/>
      <c r="AL678" s="183"/>
      <c r="AM678" s="183"/>
      <c r="AN678" s="183"/>
      <c r="AO678" s="183"/>
      <c r="AP678" s="183"/>
      <c r="AQ678" s="183"/>
      <c r="AR678" s="183"/>
      <c r="AS678" s="183"/>
      <c r="AT678" s="183"/>
      <c r="AU678" s="183"/>
      <c r="AV678" s="183"/>
      <c r="AW678" s="183"/>
      <c r="AX678" s="183"/>
      <c r="AY678" s="183"/>
      <c r="AZ678" s="183"/>
      <c r="BA678" s="183"/>
    </row>
    <row r="679" spans="1:53" x14ac:dyDescent="0.2">
      <c r="A679" s="183"/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  <c r="AB679" s="183"/>
      <c r="AC679" s="183"/>
      <c r="AD679" s="183"/>
      <c r="AE679" s="183"/>
      <c r="AF679" s="183"/>
      <c r="AG679" s="183"/>
      <c r="AH679" s="183"/>
      <c r="AI679" s="183"/>
      <c r="AJ679" s="183"/>
      <c r="AK679" s="183"/>
      <c r="AL679" s="183"/>
      <c r="AM679" s="183"/>
      <c r="AN679" s="183"/>
      <c r="AO679" s="183"/>
      <c r="AP679" s="183"/>
      <c r="AQ679" s="183"/>
      <c r="AR679" s="183"/>
      <c r="AS679" s="183"/>
      <c r="AT679" s="183"/>
      <c r="AU679" s="183"/>
      <c r="AV679" s="183"/>
      <c r="AW679" s="183"/>
      <c r="AX679" s="183"/>
      <c r="AY679" s="183"/>
      <c r="AZ679" s="183"/>
      <c r="BA679" s="183"/>
    </row>
    <row r="680" spans="1:53" x14ac:dyDescent="0.2">
      <c r="A680" s="183"/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  <c r="AB680" s="183"/>
      <c r="AC680" s="183"/>
      <c r="AD680" s="183"/>
      <c r="AE680" s="183"/>
      <c r="AF680" s="183"/>
      <c r="AG680" s="183"/>
      <c r="AH680" s="183"/>
      <c r="AI680" s="183"/>
      <c r="AJ680" s="183"/>
      <c r="AK680" s="183"/>
      <c r="AL680" s="183"/>
      <c r="AM680" s="183"/>
      <c r="AN680" s="183"/>
      <c r="AO680" s="183"/>
      <c r="AP680" s="183"/>
      <c r="AQ680" s="183"/>
      <c r="AR680" s="183"/>
      <c r="AS680" s="183"/>
      <c r="AT680" s="183"/>
      <c r="AU680" s="183"/>
      <c r="AV680" s="183"/>
      <c r="AW680" s="183"/>
      <c r="AX680" s="183"/>
      <c r="AY680" s="183"/>
      <c r="AZ680" s="183"/>
      <c r="BA680" s="183"/>
    </row>
    <row r="681" spans="1:53" x14ac:dyDescent="0.2">
      <c r="A681" s="183"/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  <c r="AB681" s="183"/>
      <c r="AC681" s="183"/>
      <c r="AD681" s="183"/>
      <c r="AE681" s="183"/>
      <c r="AF681" s="183"/>
      <c r="AG681" s="183"/>
      <c r="AH681" s="183"/>
      <c r="AI681" s="183"/>
      <c r="AJ681" s="183"/>
      <c r="AK681" s="183"/>
      <c r="AL681" s="183"/>
      <c r="AM681" s="183"/>
      <c r="AN681" s="183"/>
      <c r="AO681" s="183"/>
      <c r="AP681" s="183"/>
      <c r="AQ681" s="183"/>
      <c r="AR681" s="183"/>
      <c r="AS681" s="183"/>
      <c r="AT681" s="183"/>
      <c r="AU681" s="183"/>
      <c r="AV681" s="183"/>
      <c r="AW681" s="183"/>
      <c r="AX681" s="183"/>
      <c r="AY681" s="183"/>
      <c r="AZ681" s="183"/>
      <c r="BA681" s="183"/>
    </row>
    <row r="682" spans="1:53" x14ac:dyDescent="0.2">
      <c r="A682" s="183"/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  <c r="AB682" s="183"/>
      <c r="AC682" s="183"/>
      <c r="AD682" s="183"/>
      <c r="AE682" s="183"/>
      <c r="AF682" s="183"/>
      <c r="AG682" s="183"/>
      <c r="AH682" s="183"/>
      <c r="AI682" s="183"/>
      <c r="AJ682" s="183"/>
      <c r="AK682" s="183"/>
      <c r="AL682" s="183"/>
      <c r="AM682" s="183"/>
      <c r="AN682" s="183"/>
      <c r="AO682" s="183"/>
      <c r="AP682" s="183"/>
      <c r="AQ682" s="183"/>
      <c r="AR682" s="183"/>
      <c r="AS682" s="183"/>
      <c r="AT682" s="183"/>
      <c r="AU682" s="183"/>
      <c r="AV682" s="183"/>
      <c r="AW682" s="183"/>
      <c r="AX682" s="183"/>
      <c r="AY682" s="183"/>
      <c r="AZ682" s="183"/>
      <c r="BA682" s="183"/>
    </row>
    <row r="683" spans="1:53" x14ac:dyDescent="0.2">
      <c r="A683" s="183"/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  <c r="AB683" s="183"/>
      <c r="AC683" s="183"/>
      <c r="AD683" s="183"/>
      <c r="AE683" s="183"/>
      <c r="AF683" s="183"/>
      <c r="AG683" s="183"/>
      <c r="AH683" s="183"/>
      <c r="AI683" s="183"/>
      <c r="AJ683" s="183"/>
      <c r="AK683" s="183"/>
      <c r="AL683" s="183"/>
      <c r="AM683" s="183"/>
      <c r="AN683" s="183"/>
      <c r="AO683" s="183"/>
      <c r="AP683" s="183"/>
      <c r="AQ683" s="183"/>
      <c r="AR683" s="183"/>
      <c r="AS683" s="183"/>
      <c r="AT683" s="183"/>
      <c r="AU683" s="183"/>
      <c r="AV683" s="183"/>
      <c r="AW683" s="183"/>
      <c r="AX683" s="183"/>
      <c r="AY683" s="183"/>
      <c r="AZ683" s="183"/>
      <c r="BA683" s="183"/>
    </row>
    <row r="684" spans="1:53" x14ac:dyDescent="0.2">
      <c r="A684" s="183"/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  <c r="AB684" s="183"/>
      <c r="AC684" s="183"/>
      <c r="AD684" s="183"/>
      <c r="AE684" s="183"/>
      <c r="AF684" s="183"/>
      <c r="AG684" s="183"/>
      <c r="AH684" s="183"/>
      <c r="AI684" s="183"/>
      <c r="AJ684" s="183"/>
      <c r="AK684" s="183"/>
      <c r="AL684" s="183"/>
      <c r="AM684" s="183"/>
      <c r="AN684" s="183"/>
      <c r="AO684" s="183"/>
      <c r="AP684" s="183"/>
      <c r="AQ684" s="183"/>
      <c r="AR684" s="183"/>
      <c r="AS684" s="183"/>
      <c r="AT684" s="183"/>
      <c r="AU684" s="183"/>
      <c r="AV684" s="183"/>
      <c r="AW684" s="183"/>
      <c r="AX684" s="183"/>
      <c r="AY684" s="183"/>
      <c r="AZ684" s="183"/>
      <c r="BA684" s="183"/>
    </row>
    <row r="685" spans="1:53" x14ac:dyDescent="0.2">
      <c r="A685" s="183"/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  <c r="AB685" s="183"/>
      <c r="AC685" s="183"/>
      <c r="AD685" s="183"/>
      <c r="AE685" s="183"/>
      <c r="AF685" s="183"/>
      <c r="AG685" s="183"/>
      <c r="AH685" s="183"/>
      <c r="AI685" s="183"/>
      <c r="AJ685" s="183"/>
      <c r="AK685" s="183"/>
      <c r="AL685" s="183"/>
      <c r="AM685" s="183"/>
      <c r="AN685" s="183"/>
      <c r="AO685" s="183"/>
      <c r="AP685" s="183"/>
      <c r="AQ685" s="183"/>
      <c r="AR685" s="183"/>
      <c r="AS685" s="183"/>
      <c r="AT685" s="183"/>
      <c r="AU685" s="183"/>
      <c r="AV685" s="183"/>
      <c r="AW685" s="183"/>
      <c r="AX685" s="183"/>
      <c r="AY685" s="183"/>
      <c r="AZ685" s="183"/>
      <c r="BA685" s="183"/>
    </row>
    <row r="686" spans="1:53" x14ac:dyDescent="0.2">
      <c r="A686" s="183"/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  <c r="AB686" s="183"/>
      <c r="AC686" s="183"/>
      <c r="AD686" s="183"/>
      <c r="AE686" s="183"/>
      <c r="AF686" s="183"/>
      <c r="AG686" s="183"/>
      <c r="AH686" s="183"/>
      <c r="AI686" s="183"/>
      <c r="AJ686" s="183"/>
      <c r="AK686" s="183"/>
      <c r="AL686" s="183"/>
      <c r="AM686" s="183"/>
      <c r="AN686" s="183"/>
      <c r="AO686" s="183"/>
      <c r="AP686" s="183"/>
      <c r="AQ686" s="183"/>
      <c r="AR686" s="183"/>
      <c r="AS686" s="183"/>
      <c r="AT686" s="183"/>
      <c r="AU686" s="183"/>
      <c r="AV686" s="183"/>
      <c r="AW686" s="183"/>
      <c r="AX686" s="183"/>
      <c r="AY686" s="183"/>
      <c r="AZ686" s="183"/>
      <c r="BA686" s="183"/>
    </row>
    <row r="687" spans="1:53" x14ac:dyDescent="0.2">
      <c r="A687" s="183"/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  <c r="AB687" s="183"/>
      <c r="AC687" s="183"/>
      <c r="AD687" s="183"/>
      <c r="AE687" s="183"/>
      <c r="AF687" s="183"/>
      <c r="AG687" s="183"/>
      <c r="AH687" s="183"/>
      <c r="AI687" s="183"/>
      <c r="AJ687" s="183"/>
      <c r="AK687" s="183"/>
      <c r="AL687" s="183"/>
      <c r="AM687" s="183"/>
      <c r="AN687" s="183"/>
      <c r="AO687" s="183"/>
      <c r="AP687" s="183"/>
      <c r="AQ687" s="183"/>
      <c r="AR687" s="183"/>
      <c r="AS687" s="183"/>
      <c r="AT687" s="183"/>
      <c r="AU687" s="183"/>
      <c r="AV687" s="183"/>
      <c r="AW687" s="183"/>
      <c r="AX687" s="183"/>
      <c r="AY687" s="183"/>
      <c r="AZ687" s="183"/>
      <c r="BA687" s="183"/>
    </row>
    <row r="688" spans="1:53" x14ac:dyDescent="0.2">
      <c r="A688" s="183"/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  <c r="AB688" s="183"/>
      <c r="AC688" s="183"/>
      <c r="AD688" s="183"/>
      <c r="AE688" s="183"/>
      <c r="AF688" s="183"/>
      <c r="AG688" s="183"/>
      <c r="AH688" s="183"/>
      <c r="AI688" s="183"/>
      <c r="AJ688" s="183"/>
      <c r="AK688" s="183"/>
      <c r="AL688" s="183"/>
      <c r="AM688" s="183"/>
      <c r="AN688" s="183"/>
      <c r="AO688" s="183"/>
      <c r="AP688" s="183"/>
      <c r="AQ688" s="183"/>
      <c r="AR688" s="183"/>
      <c r="AS688" s="183"/>
      <c r="AT688" s="183"/>
      <c r="AU688" s="183"/>
      <c r="AV688" s="183"/>
      <c r="AW688" s="183"/>
      <c r="AX688" s="183"/>
      <c r="AY688" s="183"/>
      <c r="AZ688" s="183"/>
      <c r="BA688" s="183"/>
    </row>
    <row r="689" spans="1:53" x14ac:dyDescent="0.2">
      <c r="A689" s="183"/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  <c r="AB689" s="183"/>
      <c r="AC689" s="183"/>
      <c r="AD689" s="183"/>
      <c r="AE689" s="183"/>
      <c r="AF689" s="183"/>
      <c r="AG689" s="183"/>
      <c r="AH689" s="183"/>
      <c r="AI689" s="183"/>
      <c r="AJ689" s="183"/>
      <c r="AK689" s="183"/>
      <c r="AL689" s="183"/>
      <c r="AM689" s="183"/>
      <c r="AN689" s="183"/>
      <c r="AO689" s="183"/>
      <c r="AP689" s="183"/>
      <c r="AQ689" s="183"/>
      <c r="AR689" s="183"/>
      <c r="AS689" s="183"/>
      <c r="AT689" s="183"/>
      <c r="AU689" s="183"/>
      <c r="AV689" s="183"/>
      <c r="AW689" s="183"/>
      <c r="AX689" s="183"/>
      <c r="AY689" s="183"/>
      <c r="AZ689" s="183"/>
      <c r="BA689" s="183"/>
    </row>
    <row r="690" spans="1:53" x14ac:dyDescent="0.2">
      <c r="A690" s="183"/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  <c r="AB690" s="183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183"/>
      <c r="AT690" s="183"/>
      <c r="AU690" s="183"/>
      <c r="AV690" s="183"/>
      <c r="AW690" s="183"/>
      <c r="AX690" s="183"/>
      <c r="AY690" s="183"/>
      <c r="AZ690" s="183"/>
      <c r="BA690" s="183"/>
    </row>
    <row r="691" spans="1:53" x14ac:dyDescent="0.2">
      <c r="A691" s="183"/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3"/>
      <c r="AT691" s="183"/>
      <c r="AU691" s="183"/>
      <c r="AV691" s="183"/>
      <c r="AW691" s="183"/>
      <c r="AX691" s="183"/>
      <c r="AY691" s="183"/>
      <c r="AZ691" s="183"/>
      <c r="BA691" s="183"/>
    </row>
    <row r="692" spans="1:53" x14ac:dyDescent="0.2">
      <c r="A692" s="183"/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3"/>
      <c r="AT692" s="183"/>
      <c r="AU692" s="183"/>
      <c r="AV692" s="183"/>
      <c r="AW692" s="183"/>
      <c r="AX692" s="183"/>
      <c r="AY692" s="183"/>
      <c r="AZ692" s="183"/>
      <c r="BA692" s="183"/>
    </row>
    <row r="693" spans="1:53" x14ac:dyDescent="0.2">
      <c r="A693" s="183"/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3"/>
      <c r="AT693" s="183"/>
      <c r="AU693" s="183"/>
      <c r="AV693" s="183"/>
      <c r="AW693" s="183"/>
      <c r="AX693" s="183"/>
      <c r="AY693" s="183"/>
      <c r="AZ693" s="183"/>
      <c r="BA693" s="183"/>
    </row>
    <row r="694" spans="1:53" x14ac:dyDescent="0.2">
      <c r="A694" s="183"/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183"/>
      <c r="AT694" s="183"/>
      <c r="AU694" s="183"/>
      <c r="AV694" s="183"/>
      <c r="AW694" s="183"/>
      <c r="AX694" s="183"/>
      <c r="AY694" s="183"/>
      <c r="AZ694" s="183"/>
      <c r="BA694" s="183"/>
    </row>
    <row r="695" spans="1:53" x14ac:dyDescent="0.2">
      <c r="A695" s="183"/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183"/>
      <c r="AT695" s="183"/>
      <c r="AU695" s="183"/>
      <c r="AV695" s="183"/>
      <c r="AW695" s="183"/>
      <c r="AX695" s="183"/>
      <c r="AY695" s="183"/>
      <c r="AZ695" s="183"/>
      <c r="BA695" s="183"/>
    </row>
    <row r="696" spans="1:53" x14ac:dyDescent="0.2">
      <c r="A696" s="183"/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183"/>
      <c r="AT696" s="183"/>
      <c r="AU696" s="183"/>
      <c r="AV696" s="183"/>
      <c r="AW696" s="183"/>
      <c r="AX696" s="183"/>
      <c r="AY696" s="183"/>
      <c r="AZ696" s="183"/>
      <c r="BA696" s="183"/>
    </row>
    <row r="697" spans="1:53" x14ac:dyDescent="0.2">
      <c r="A697" s="183"/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  <c r="AO697" s="183"/>
      <c r="AP697" s="183"/>
      <c r="AQ697" s="183"/>
      <c r="AR697" s="183"/>
      <c r="AS697" s="183"/>
      <c r="AT697" s="183"/>
      <c r="AU697" s="183"/>
      <c r="AV697" s="183"/>
      <c r="AW697" s="183"/>
      <c r="AX697" s="183"/>
      <c r="AY697" s="183"/>
      <c r="AZ697" s="183"/>
      <c r="BA697" s="183"/>
    </row>
    <row r="698" spans="1:53" x14ac:dyDescent="0.2">
      <c r="A698" s="183"/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183"/>
      <c r="AT698" s="183"/>
      <c r="AU698" s="183"/>
      <c r="AV698" s="183"/>
      <c r="AW698" s="183"/>
      <c r="AX698" s="183"/>
      <c r="AY698" s="183"/>
      <c r="AZ698" s="183"/>
      <c r="BA698" s="183"/>
    </row>
    <row r="699" spans="1:53" x14ac:dyDescent="0.2">
      <c r="A699" s="183"/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  <c r="AB699" s="183"/>
      <c r="AC699" s="183"/>
      <c r="AD699" s="183"/>
      <c r="AE699" s="183"/>
      <c r="AF699" s="183"/>
      <c r="AG699" s="183"/>
      <c r="AH699" s="183"/>
      <c r="AI699" s="183"/>
      <c r="AJ699" s="183"/>
      <c r="AK699" s="183"/>
      <c r="AL699" s="183"/>
      <c r="AM699" s="183"/>
      <c r="AN699" s="183"/>
      <c r="AO699" s="183"/>
      <c r="AP699" s="183"/>
      <c r="AQ699" s="183"/>
      <c r="AR699" s="183"/>
      <c r="AS699" s="183"/>
      <c r="AT699" s="183"/>
      <c r="AU699" s="183"/>
      <c r="AV699" s="183"/>
      <c r="AW699" s="183"/>
      <c r="AX699" s="183"/>
      <c r="AY699" s="183"/>
      <c r="AZ699" s="183"/>
      <c r="BA699" s="183"/>
    </row>
    <row r="700" spans="1:53" x14ac:dyDescent="0.2">
      <c r="A700" s="183"/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  <c r="AB700" s="183"/>
      <c r="AC700" s="183"/>
      <c r="AD700" s="183"/>
      <c r="AE700" s="183"/>
      <c r="AF700" s="183"/>
      <c r="AG700" s="183"/>
      <c r="AH700" s="183"/>
      <c r="AI700" s="183"/>
      <c r="AJ700" s="183"/>
      <c r="AK700" s="183"/>
      <c r="AL700" s="183"/>
      <c r="AM700" s="183"/>
      <c r="AN700" s="183"/>
      <c r="AO700" s="183"/>
      <c r="AP700" s="183"/>
      <c r="AQ700" s="183"/>
      <c r="AR700" s="183"/>
      <c r="AS700" s="183"/>
      <c r="AT700" s="183"/>
      <c r="AU700" s="183"/>
      <c r="AV700" s="183"/>
      <c r="AW700" s="183"/>
      <c r="AX700" s="183"/>
      <c r="AY700" s="183"/>
      <c r="AZ700" s="183"/>
      <c r="BA700" s="183"/>
    </row>
    <row r="701" spans="1:53" x14ac:dyDescent="0.2">
      <c r="A701" s="183"/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  <c r="AB701" s="183"/>
      <c r="AC701" s="183"/>
      <c r="AD701" s="183"/>
      <c r="AE701" s="183"/>
      <c r="AF701" s="183"/>
      <c r="AG701" s="183"/>
      <c r="AH701" s="183"/>
      <c r="AI701" s="183"/>
      <c r="AJ701" s="183"/>
      <c r="AK701" s="183"/>
      <c r="AL701" s="183"/>
      <c r="AM701" s="183"/>
      <c r="AN701" s="183"/>
      <c r="AO701" s="183"/>
      <c r="AP701" s="183"/>
      <c r="AQ701" s="183"/>
      <c r="AR701" s="183"/>
      <c r="AS701" s="183"/>
      <c r="AT701" s="183"/>
      <c r="AU701" s="183"/>
      <c r="AV701" s="183"/>
      <c r="AW701" s="183"/>
      <c r="AX701" s="183"/>
      <c r="AY701" s="183"/>
      <c r="AZ701" s="183"/>
      <c r="BA701" s="183"/>
    </row>
    <row r="702" spans="1:53" x14ac:dyDescent="0.2">
      <c r="A702" s="183"/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  <c r="AB702" s="183"/>
      <c r="AC702" s="183"/>
      <c r="AD702" s="183"/>
      <c r="AE702" s="183"/>
      <c r="AF702" s="183"/>
      <c r="AG702" s="183"/>
      <c r="AH702" s="183"/>
      <c r="AI702" s="183"/>
      <c r="AJ702" s="183"/>
      <c r="AK702" s="183"/>
      <c r="AL702" s="183"/>
      <c r="AM702" s="183"/>
      <c r="AN702" s="183"/>
      <c r="AO702" s="183"/>
      <c r="AP702" s="183"/>
      <c r="AQ702" s="183"/>
      <c r="AR702" s="183"/>
      <c r="AS702" s="183"/>
      <c r="AT702" s="183"/>
      <c r="AU702" s="183"/>
      <c r="AV702" s="183"/>
      <c r="AW702" s="183"/>
      <c r="AX702" s="183"/>
      <c r="AY702" s="183"/>
      <c r="AZ702" s="183"/>
      <c r="BA702" s="183"/>
    </row>
    <row r="703" spans="1:53" x14ac:dyDescent="0.2">
      <c r="A703" s="183"/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  <c r="AO703" s="183"/>
      <c r="AP703" s="183"/>
      <c r="AQ703" s="183"/>
      <c r="AR703" s="183"/>
      <c r="AS703" s="183"/>
      <c r="AT703" s="183"/>
      <c r="AU703" s="183"/>
      <c r="AV703" s="183"/>
      <c r="AW703" s="183"/>
      <c r="AX703" s="183"/>
      <c r="AY703" s="183"/>
      <c r="AZ703" s="183"/>
      <c r="BA703" s="183"/>
    </row>
    <row r="704" spans="1:53" x14ac:dyDescent="0.2">
      <c r="A704" s="183"/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  <c r="AO704" s="183"/>
      <c r="AP704" s="183"/>
      <c r="AQ704" s="183"/>
      <c r="AR704" s="183"/>
      <c r="AS704" s="183"/>
      <c r="AT704" s="183"/>
      <c r="AU704" s="183"/>
      <c r="AV704" s="183"/>
      <c r="AW704" s="183"/>
      <c r="AX704" s="183"/>
      <c r="AY704" s="183"/>
      <c r="AZ704" s="183"/>
      <c r="BA704" s="183"/>
    </row>
    <row r="705" spans="1:53" x14ac:dyDescent="0.2">
      <c r="A705" s="183"/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  <c r="AG705" s="183"/>
      <c r="AH705" s="183"/>
      <c r="AI705" s="183"/>
      <c r="AJ705" s="183"/>
      <c r="AK705" s="183"/>
      <c r="AL705" s="183"/>
      <c r="AM705" s="183"/>
      <c r="AN705" s="183"/>
      <c r="AO705" s="183"/>
      <c r="AP705" s="183"/>
      <c r="AQ705" s="183"/>
      <c r="AR705" s="183"/>
      <c r="AS705" s="183"/>
      <c r="AT705" s="183"/>
      <c r="AU705" s="183"/>
      <c r="AV705" s="183"/>
      <c r="AW705" s="183"/>
      <c r="AX705" s="183"/>
      <c r="AY705" s="183"/>
      <c r="AZ705" s="183"/>
      <c r="BA705" s="183"/>
    </row>
    <row r="706" spans="1:53" x14ac:dyDescent="0.2">
      <c r="A706" s="183"/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183"/>
      <c r="AT706" s="183"/>
      <c r="AU706" s="183"/>
      <c r="AV706" s="183"/>
      <c r="AW706" s="183"/>
      <c r="AX706" s="183"/>
      <c r="AY706" s="183"/>
      <c r="AZ706" s="183"/>
      <c r="BA706" s="183"/>
    </row>
    <row r="707" spans="1:53" x14ac:dyDescent="0.2">
      <c r="A707" s="183"/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183"/>
      <c r="AT707" s="183"/>
      <c r="AU707" s="183"/>
      <c r="AV707" s="183"/>
      <c r="AW707" s="183"/>
      <c r="AX707" s="183"/>
      <c r="AY707" s="183"/>
      <c r="AZ707" s="183"/>
      <c r="BA707" s="183"/>
    </row>
    <row r="708" spans="1:53" x14ac:dyDescent="0.2">
      <c r="A708" s="183"/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183"/>
      <c r="AT708" s="183"/>
      <c r="AU708" s="183"/>
      <c r="AV708" s="183"/>
      <c r="AW708" s="183"/>
      <c r="AX708" s="183"/>
      <c r="AY708" s="183"/>
      <c r="AZ708" s="183"/>
      <c r="BA708" s="183"/>
    </row>
    <row r="709" spans="1:53" x14ac:dyDescent="0.2">
      <c r="A709" s="183"/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3"/>
      <c r="AT709" s="183"/>
      <c r="AU709" s="183"/>
      <c r="AV709" s="183"/>
      <c r="AW709" s="183"/>
      <c r="AX709" s="183"/>
      <c r="AY709" s="183"/>
      <c r="AZ709" s="183"/>
      <c r="BA709" s="183"/>
    </row>
    <row r="710" spans="1:53" x14ac:dyDescent="0.2">
      <c r="A710" s="183"/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3"/>
      <c r="AT710" s="183"/>
      <c r="AU710" s="183"/>
      <c r="AV710" s="183"/>
      <c r="AW710" s="183"/>
      <c r="AX710" s="183"/>
      <c r="AY710" s="183"/>
      <c r="AZ710" s="183"/>
      <c r="BA710" s="183"/>
    </row>
    <row r="711" spans="1:53" x14ac:dyDescent="0.2">
      <c r="A711" s="183"/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183"/>
      <c r="AT711" s="183"/>
      <c r="AU711" s="183"/>
      <c r="AV711" s="183"/>
      <c r="AW711" s="183"/>
      <c r="AX711" s="183"/>
      <c r="AY711" s="183"/>
      <c r="AZ711" s="183"/>
      <c r="BA711" s="183"/>
    </row>
    <row r="712" spans="1:53" x14ac:dyDescent="0.2">
      <c r="A712" s="183"/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  <c r="AG712" s="183"/>
      <c r="AH712" s="183"/>
      <c r="AI712" s="183"/>
      <c r="AJ712" s="183"/>
      <c r="AK712" s="183"/>
      <c r="AL712" s="183"/>
      <c r="AM712" s="183"/>
      <c r="AN712" s="183"/>
      <c r="AO712" s="183"/>
      <c r="AP712" s="183"/>
      <c r="AQ712" s="183"/>
      <c r="AR712" s="183"/>
      <c r="AS712" s="183"/>
      <c r="AT712" s="183"/>
      <c r="AU712" s="183"/>
      <c r="AV712" s="183"/>
      <c r="AW712" s="183"/>
      <c r="AX712" s="183"/>
      <c r="AY712" s="183"/>
      <c r="AZ712" s="183"/>
      <c r="BA712" s="183"/>
    </row>
    <row r="713" spans="1:53" x14ac:dyDescent="0.2">
      <c r="A713" s="183"/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  <c r="AG713" s="183"/>
      <c r="AH713" s="183"/>
      <c r="AI713" s="183"/>
      <c r="AJ713" s="183"/>
      <c r="AK713" s="183"/>
      <c r="AL713" s="183"/>
      <c r="AM713" s="183"/>
      <c r="AN713" s="183"/>
      <c r="AO713" s="183"/>
      <c r="AP713" s="183"/>
      <c r="AQ713" s="183"/>
      <c r="AR713" s="183"/>
      <c r="AS713" s="183"/>
      <c r="AT713" s="183"/>
      <c r="AU713" s="183"/>
      <c r="AV713" s="183"/>
      <c r="AW713" s="183"/>
      <c r="AX713" s="183"/>
      <c r="AY713" s="183"/>
      <c r="AZ713" s="183"/>
      <c r="BA713" s="183"/>
    </row>
    <row r="714" spans="1:53" x14ac:dyDescent="0.2">
      <c r="A714" s="183"/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  <c r="AG714" s="183"/>
      <c r="AH714" s="183"/>
      <c r="AI714" s="183"/>
      <c r="AJ714" s="183"/>
      <c r="AK714" s="183"/>
      <c r="AL714" s="183"/>
      <c r="AM714" s="183"/>
      <c r="AN714" s="183"/>
      <c r="AO714" s="183"/>
      <c r="AP714" s="183"/>
      <c r="AQ714" s="183"/>
      <c r="AR714" s="183"/>
      <c r="AS714" s="183"/>
      <c r="AT714" s="183"/>
      <c r="AU714" s="183"/>
      <c r="AV714" s="183"/>
      <c r="AW714" s="183"/>
      <c r="AX714" s="183"/>
      <c r="AY714" s="183"/>
      <c r="AZ714" s="183"/>
      <c r="BA714" s="183"/>
    </row>
    <row r="715" spans="1:53" x14ac:dyDescent="0.2">
      <c r="A715" s="183"/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  <c r="AB715" s="183"/>
      <c r="AC715" s="183"/>
      <c r="AD715" s="183"/>
      <c r="AE715" s="183"/>
      <c r="AF715" s="183"/>
      <c r="AG715" s="183"/>
      <c r="AH715" s="183"/>
      <c r="AI715" s="183"/>
      <c r="AJ715" s="183"/>
      <c r="AK715" s="183"/>
      <c r="AL715" s="183"/>
      <c r="AM715" s="183"/>
      <c r="AN715" s="183"/>
      <c r="AO715" s="183"/>
      <c r="AP715" s="183"/>
      <c r="AQ715" s="183"/>
      <c r="AR715" s="183"/>
      <c r="AS715" s="183"/>
      <c r="AT715" s="183"/>
      <c r="AU715" s="183"/>
      <c r="AV715" s="183"/>
      <c r="AW715" s="183"/>
      <c r="AX715" s="183"/>
      <c r="AY715" s="183"/>
      <c r="AZ715" s="183"/>
      <c r="BA715" s="183"/>
    </row>
    <row r="716" spans="1:53" x14ac:dyDescent="0.2">
      <c r="A716" s="183"/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  <c r="AG716" s="183"/>
      <c r="AH716" s="183"/>
      <c r="AI716" s="183"/>
      <c r="AJ716" s="183"/>
      <c r="AK716" s="183"/>
      <c r="AL716" s="183"/>
      <c r="AM716" s="183"/>
      <c r="AN716" s="183"/>
      <c r="AO716" s="183"/>
      <c r="AP716" s="183"/>
      <c r="AQ716" s="183"/>
      <c r="AR716" s="183"/>
      <c r="AS716" s="183"/>
      <c r="AT716" s="183"/>
      <c r="AU716" s="183"/>
      <c r="AV716" s="183"/>
      <c r="AW716" s="183"/>
      <c r="AX716" s="183"/>
      <c r="AY716" s="183"/>
      <c r="AZ716" s="183"/>
      <c r="BA716" s="183"/>
    </row>
    <row r="717" spans="1:53" x14ac:dyDescent="0.2">
      <c r="A717" s="183"/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  <c r="AB717" s="183"/>
      <c r="AC717" s="183"/>
      <c r="AD717" s="183"/>
      <c r="AE717" s="183"/>
      <c r="AF717" s="183"/>
      <c r="AG717" s="183"/>
      <c r="AH717" s="183"/>
      <c r="AI717" s="183"/>
      <c r="AJ717" s="183"/>
      <c r="AK717" s="183"/>
      <c r="AL717" s="183"/>
      <c r="AM717" s="183"/>
      <c r="AN717" s="183"/>
      <c r="AO717" s="183"/>
      <c r="AP717" s="183"/>
      <c r="AQ717" s="183"/>
      <c r="AR717" s="183"/>
      <c r="AS717" s="183"/>
      <c r="AT717" s="183"/>
      <c r="AU717" s="183"/>
      <c r="AV717" s="183"/>
      <c r="AW717" s="183"/>
      <c r="AX717" s="183"/>
      <c r="AY717" s="183"/>
      <c r="AZ717" s="183"/>
      <c r="BA717" s="183"/>
    </row>
    <row r="718" spans="1:53" x14ac:dyDescent="0.2">
      <c r="A718" s="183"/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  <c r="AB718" s="183"/>
      <c r="AC718" s="183"/>
      <c r="AD718" s="183"/>
      <c r="AE718" s="183"/>
      <c r="AF718" s="183"/>
      <c r="AG718" s="183"/>
      <c r="AH718" s="183"/>
      <c r="AI718" s="183"/>
      <c r="AJ718" s="183"/>
      <c r="AK718" s="183"/>
      <c r="AL718" s="183"/>
      <c r="AM718" s="183"/>
      <c r="AN718" s="183"/>
      <c r="AO718" s="183"/>
      <c r="AP718" s="183"/>
      <c r="AQ718" s="183"/>
      <c r="AR718" s="183"/>
      <c r="AS718" s="183"/>
      <c r="AT718" s="183"/>
      <c r="AU718" s="183"/>
      <c r="AV718" s="183"/>
      <c r="AW718" s="183"/>
      <c r="AX718" s="183"/>
      <c r="AY718" s="183"/>
      <c r="AZ718" s="183"/>
      <c r="BA718" s="183"/>
    </row>
    <row r="719" spans="1:53" x14ac:dyDescent="0.2">
      <c r="A719" s="183"/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  <c r="AB719" s="183"/>
      <c r="AC719" s="183"/>
      <c r="AD719" s="183"/>
      <c r="AE719" s="183"/>
      <c r="AF719" s="183"/>
      <c r="AG719" s="183"/>
      <c r="AH719" s="183"/>
      <c r="AI719" s="183"/>
      <c r="AJ719" s="183"/>
      <c r="AK719" s="183"/>
      <c r="AL719" s="183"/>
      <c r="AM719" s="183"/>
      <c r="AN719" s="183"/>
      <c r="AO719" s="183"/>
      <c r="AP719" s="183"/>
      <c r="AQ719" s="183"/>
      <c r="AR719" s="183"/>
      <c r="AS719" s="183"/>
      <c r="AT719" s="183"/>
      <c r="AU719" s="183"/>
      <c r="AV719" s="183"/>
      <c r="AW719" s="183"/>
      <c r="AX719" s="183"/>
      <c r="AY719" s="183"/>
      <c r="AZ719" s="183"/>
      <c r="BA719" s="183"/>
    </row>
    <row r="720" spans="1:53" x14ac:dyDescent="0.2">
      <c r="A720" s="183"/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  <c r="AB720" s="183"/>
      <c r="AC720" s="183"/>
      <c r="AD720" s="183"/>
      <c r="AE720" s="183"/>
      <c r="AF720" s="183"/>
      <c r="AG720" s="183"/>
      <c r="AH720" s="183"/>
      <c r="AI720" s="183"/>
      <c r="AJ720" s="183"/>
      <c r="AK720" s="183"/>
      <c r="AL720" s="183"/>
      <c r="AM720" s="183"/>
      <c r="AN720" s="183"/>
      <c r="AO720" s="183"/>
      <c r="AP720" s="183"/>
      <c r="AQ720" s="183"/>
      <c r="AR720" s="183"/>
      <c r="AS720" s="183"/>
      <c r="AT720" s="183"/>
      <c r="AU720" s="183"/>
      <c r="AV720" s="183"/>
      <c r="AW720" s="183"/>
      <c r="AX720" s="183"/>
      <c r="AY720" s="183"/>
      <c r="AZ720" s="183"/>
      <c r="BA720" s="183"/>
    </row>
    <row r="721" spans="1:53" x14ac:dyDescent="0.2">
      <c r="A721" s="183"/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  <c r="AB721" s="183"/>
      <c r="AC721" s="183"/>
      <c r="AD721" s="183"/>
      <c r="AE721" s="183"/>
      <c r="AF721" s="183"/>
      <c r="AG721" s="183"/>
      <c r="AH721" s="183"/>
      <c r="AI721" s="183"/>
      <c r="AJ721" s="183"/>
      <c r="AK721" s="183"/>
      <c r="AL721" s="183"/>
      <c r="AM721" s="183"/>
      <c r="AN721" s="183"/>
      <c r="AO721" s="183"/>
      <c r="AP721" s="183"/>
      <c r="AQ721" s="183"/>
      <c r="AR721" s="183"/>
      <c r="AS721" s="183"/>
      <c r="AT721" s="183"/>
      <c r="AU721" s="183"/>
      <c r="AV721" s="183"/>
      <c r="AW721" s="183"/>
      <c r="AX721" s="183"/>
      <c r="AY721" s="183"/>
      <c r="AZ721" s="183"/>
      <c r="BA721" s="183"/>
    </row>
    <row r="722" spans="1:53" x14ac:dyDescent="0.2">
      <c r="A722" s="183"/>
      <c r="B722" s="183"/>
      <c r="C722" s="183"/>
      <c r="D722" s="183"/>
      <c r="E722" s="183"/>
      <c r="F722" s="183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  <c r="AB722" s="183"/>
      <c r="AC722" s="183"/>
      <c r="AD722" s="183"/>
      <c r="AE722" s="183"/>
      <c r="AF722" s="183"/>
      <c r="AG722" s="183"/>
      <c r="AH722" s="183"/>
      <c r="AI722" s="183"/>
      <c r="AJ722" s="183"/>
      <c r="AK722" s="183"/>
      <c r="AL722" s="183"/>
      <c r="AM722" s="183"/>
      <c r="AN722" s="183"/>
      <c r="AO722" s="183"/>
      <c r="AP722" s="183"/>
      <c r="AQ722" s="183"/>
      <c r="AR722" s="183"/>
      <c r="AS722" s="183"/>
      <c r="AT722" s="183"/>
      <c r="AU722" s="183"/>
      <c r="AV722" s="183"/>
      <c r="AW722" s="183"/>
      <c r="AX722" s="183"/>
      <c r="AY722" s="183"/>
      <c r="AZ722" s="183"/>
      <c r="BA722" s="183"/>
    </row>
    <row r="723" spans="1:53" x14ac:dyDescent="0.2">
      <c r="A723" s="183"/>
      <c r="B723" s="183"/>
      <c r="C723" s="183"/>
      <c r="D723" s="183"/>
      <c r="E723" s="183"/>
      <c r="F723" s="183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  <c r="AA723" s="183"/>
      <c r="AB723" s="183"/>
      <c r="AC723" s="183"/>
      <c r="AD723" s="183"/>
      <c r="AE723" s="183"/>
      <c r="AF723" s="183"/>
      <c r="AG723" s="183"/>
      <c r="AH723" s="183"/>
      <c r="AI723" s="183"/>
      <c r="AJ723" s="183"/>
      <c r="AK723" s="183"/>
      <c r="AL723" s="183"/>
      <c r="AM723" s="183"/>
      <c r="AN723" s="183"/>
      <c r="AO723" s="183"/>
      <c r="AP723" s="183"/>
      <c r="AQ723" s="183"/>
      <c r="AR723" s="183"/>
      <c r="AS723" s="183"/>
      <c r="AT723" s="183"/>
      <c r="AU723" s="183"/>
      <c r="AV723" s="183"/>
      <c r="AW723" s="183"/>
      <c r="AX723" s="183"/>
      <c r="AY723" s="183"/>
      <c r="AZ723" s="183"/>
      <c r="BA723" s="183"/>
    </row>
    <row r="724" spans="1:53" x14ac:dyDescent="0.2">
      <c r="A724" s="183"/>
      <c r="B724" s="183"/>
      <c r="C724" s="183"/>
      <c r="D724" s="183"/>
      <c r="E724" s="183"/>
      <c r="F724" s="183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  <c r="AA724" s="183"/>
      <c r="AB724" s="183"/>
      <c r="AC724" s="183"/>
      <c r="AD724" s="183"/>
      <c r="AE724" s="183"/>
      <c r="AF724" s="183"/>
      <c r="AG724" s="183"/>
      <c r="AH724" s="183"/>
      <c r="AI724" s="183"/>
      <c r="AJ724" s="183"/>
      <c r="AK724" s="183"/>
      <c r="AL724" s="183"/>
      <c r="AM724" s="183"/>
      <c r="AN724" s="183"/>
      <c r="AO724" s="183"/>
      <c r="AP724" s="183"/>
      <c r="AQ724" s="183"/>
      <c r="AR724" s="183"/>
      <c r="AS724" s="183"/>
      <c r="AT724" s="183"/>
      <c r="AU724" s="183"/>
      <c r="AV724" s="183"/>
      <c r="AW724" s="183"/>
      <c r="AX724" s="183"/>
      <c r="AY724" s="183"/>
      <c r="AZ724" s="183"/>
      <c r="BA724" s="183"/>
    </row>
    <row r="725" spans="1:53" x14ac:dyDescent="0.2">
      <c r="A725" s="183"/>
      <c r="B725" s="183"/>
      <c r="C725" s="183"/>
      <c r="D725" s="183"/>
      <c r="E725" s="183"/>
      <c r="F725" s="183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  <c r="AA725" s="183"/>
      <c r="AB725" s="183"/>
      <c r="AC725" s="183"/>
      <c r="AD725" s="183"/>
      <c r="AE725" s="183"/>
      <c r="AF725" s="183"/>
      <c r="AG725" s="183"/>
      <c r="AH725" s="183"/>
      <c r="AI725" s="183"/>
      <c r="AJ725" s="183"/>
      <c r="AK725" s="183"/>
      <c r="AL725" s="183"/>
      <c r="AM725" s="183"/>
      <c r="AN725" s="183"/>
      <c r="AO725" s="183"/>
      <c r="AP725" s="183"/>
      <c r="AQ725" s="183"/>
      <c r="AR725" s="183"/>
      <c r="AS725" s="183"/>
      <c r="AT725" s="183"/>
      <c r="AU725" s="183"/>
      <c r="AV725" s="183"/>
      <c r="AW725" s="183"/>
      <c r="AX725" s="183"/>
      <c r="AY725" s="183"/>
      <c r="AZ725" s="183"/>
      <c r="BA725" s="183"/>
    </row>
    <row r="726" spans="1:53" x14ac:dyDescent="0.2">
      <c r="A726" s="183"/>
      <c r="B726" s="183"/>
      <c r="C726" s="183"/>
      <c r="D726" s="183"/>
      <c r="E726" s="183"/>
      <c r="F726" s="183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  <c r="AB726" s="183"/>
      <c r="AC726" s="183"/>
      <c r="AD726" s="183"/>
      <c r="AE726" s="183"/>
      <c r="AF726" s="183"/>
      <c r="AG726" s="183"/>
      <c r="AH726" s="183"/>
      <c r="AI726" s="183"/>
      <c r="AJ726" s="183"/>
      <c r="AK726" s="183"/>
      <c r="AL726" s="183"/>
      <c r="AM726" s="183"/>
      <c r="AN726" s="183"/>
      <c r="AO726" s="183"/>
      <c r="AP726" s="183"/>
      <c r="AQ726" s="183"/>
      <c r="AR726" s="183"/>
      <c r="AS726" s="183"/>
      <c r="AT726" s="183"/>
      <c r="AU726" s="183"/>
      <c r="AV726" s="183"/>
      <c r="AW726" s="183"/>
      <c r="AX726" s="183"/>
      <c r="AY726" s="183"/>
      <c r="AZ726" s="183"/>
      <c r="BA726" s="183"/>
    </row>
    <row r="727" spans="1:53" x14ac:dyDescent="0.2">
      <c r="A727" s="183"/>
      <c r="B727" s="183"/>
      <c r="C727" s="183"/>
      <c r="D727" s="183"/>
      <c r="E727" s="183"/>
      <c r="F727" s="183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  <c r="AB727" s="183"/>
      <c r="AC727" s="183"/>
      <c r="AD727" s="183"/>
      <c r="AE727" s="183"/>
      <c r="AF727" s="183"/>
      <c r="AG727" s="183"/>
      <c r="AH727" s="183"/>
      <c r="AI727" s="183"/>
      <c r="AJ727" s="183"/>
      <c r="AK727" s="183"/>
      <c r="AL727" s="183"/>
      <c r="AM727" s="183"/>
      <c r="AN727" s="183"/>
      <c r="AO727" s="183"/>
      <c r="AP727" s="183"/>
      <c r="AQ727" s="183"/>
      <c r="AR727" s="183"/>
      <c r="AS727" s="183"/>
      <c r="AT727" s="183"/>
      <c r="AU727" s="183"/>
      <c r="AV727" s="183"/>
      <c r="AW727" s="183"/>
      <c r="AX727" s="183"/>
      <c r="AY727" s="183"/>
      <c r="AZ727" s="183"/>
      <c r="BA727" s="183"/>
    </row>
    <row r="728" spans="1:53" x14ac:dyDescent="0.2">
      <c r="A728" s="183"/>
      <c r="B728" s="183"/>
      <c r="C728" s="183"/>
      <c r="D728" s="183"/>
      <c r="E728" s="183"/>
      <c r="F728" s="183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  <c r="AB728" s="183"/>
      <c r="AC728" s="183"/>
      <c r="AD728" s="183"/>
      <c r="AE728" s="183"/>
      <c r="AF728" s="183"/>
      <c r="AG728" s="183"/>
      <c r="AH728" s="183"/>
      <c r="AI728" s="183"/>
      <c r="AJ728" s="183"/>
      <c r="AK728" s="183"/>
      <c r="AL728" s="183"/>
      <c r="AM728" s="183"/>
      <c r="AN728" s="183"/>
      <c r="AO728" s="183"/>
      <c r="AP728" s="183"/>
      <c r="AQ728" s="183"/>
      <c r="AR728" s="183"/>
      <c r="AS728" s="183"/>
      <c r="AT728" s="183"/>
      <c r="AU728" s="183"/>
      <c r="AV728" s="183"/>
      <c r="AW728" s="183"/>
      <c r="AX728" s="183"/>
      <c r="AY728" s="183"/>
      <c r="AZ728" s="183"/>
      <c r="BA728" s="183"/>
    </row>
    <row r="729" spans="1:53" x14ac:dyDescent="0.2">
      <c r="A729" s="183"/>
      <c r="B729" s="183"/>
      <c r="C729" s="183"/>
      <c r="D729" s="183"/>
      <c r="E729" s="183"/>
      <c r="F729" s="183"/>
      <c r="G729" s="183"/>
      <c r="H729" s="183"/>
      <c r="I729" s="183"/>
      <c r="J729" s="183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  <c r="AB729" s="183"/>
      <c r="AC729" s="183"/>
      <c r="AD729" s="183"/>
      <c r="AE729" s="183"/>
      <c r="AF729" s="183"/>
      <c r="AG729" s="183"/>
      <c r="AH729" s="183"/>
      <c r="AI729" s="183"/>
      <c r="AJ729" s="183"/>
      <c r="AK729" s="183"/>
      <c r="AL729" s="183"/>
      <c r="AM729" s="183"/>
      <c r="AN729" s="183"/>
      <c r="AO729" s="183"/>
      <c r="AP729" s="183"/>
      <c r="AQ729" s="183"/>
      <c r="AR729" s="183"/>
      <c r="AS729" s="183"/>
      <c r="AT729" s="183"/>
      <c r="AU729" s="183"/>
      <c r="AV729" s="183"/>
      <c r="AW729" s="183"/>
      <c r="AX729" s="183"/>
      <c r="AY729" s="183"/>
      <c r="AZ729" s="183"/>
      <c r="BA729" s="183"/>
    </row>
    <row r="730" spans="1:53" x14ac:dyDescent="0.2">
      <c r="A730" s="183"/>
      <c r="B730" s="183"/>
      <c r="C730" s="183"/>
      <c r="D730" s="183"/>
      <c r="E730" s="183"/>
      <c r="F730" s="183"/>
      <c r="G730" s="183"/>
      <c r="H730" s="183"/>
      <c r="I730" s="183"/>
      <c r="J730" s="183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  <c r="AB730" s="183"/>
      <c r="AC730" s="183"/>
      <c r="AD730" s="183"/>
      <c r="AE730" s="183"/>
      <c r="AF730" s="183"/>
      <c r="AG730" s="183"/>
      <c r="AH730" s="183"/>
      <c r="AI730" s="183"/>
      <c r="AJ730" s="183"/>
      <c r="AK730" s="183"/>
      <c r="AL730" s="183"/>
      <c r="AM730" s="183"/>
      <c r="AN730" s="183"/>
      <c r="AO730" s="183"/>
      <c r="AP730" s="183"/>
      <c r="AQ730" s="183"/>
      <c r="AR730" s="183"/>
      <c r="AS730" s="183"/>
      <c r="AT730" s="183"/>
      <c r="AU730" s="183"/>
      <c r="AV730" s="183"/>
      <c r="AW730" s="183"/>
      <c r="AX730" s="183"/>
      <c r="AY730" s="183"/>
      <c r="AZ730" s="183"/>
      <c r="BA730" s="183"/>
    </row>
    <row r="731" spans="1:53" x14ac:dyDescent="0.2">
      <c r="A731" s="183"/>
      <c r="B731" s="183"/>
      <c r="C731" s="183"/>
      <c r="D731" s="183"/>
      <c r="E731" s="183"/>
      <c r="F731" s="183"/>
      <c r="G731" s="183"/>
      <c r="H731" s="183"/>
      <c r="I731" s="183"/>
      <c r="J731" s="183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  <c r="AB731" s="183"/>
      <c r="AC731" s="183"/>
      <c r="AD731" s="183"/>
      <c r="AE731" s="183"/>
      <c r="AF731" s="183"/>
      <c r="AG731" s="183"/>
      <c r="AH731" s="183"/>
      <c r="AI731" s="183"/>
      <c r="AJ731" s="183"/>
      <c r="AK731" s="183"/>
      <c r="AL731" s="183"/>
      <c r="AM731" s="183"/>
      <c r="AN731" s="183"/>
      <c r="AO731" s="183"/>
      <c r="AP731" s="183"/>
      <c r="AQ731" s="183"/>
      <c r="AR731" s="183"/>
      <c r="AS731" s="183"/>
      <c r="AT731" s="183"/>
      <c r="AU731" s="183"/>
      <c r="AV731" s="183"/>
      <c r="AW731" s="183"/>
      <c r="AX731" s="183"/>
      <c r="AY731" s="183"/>
      <c r="AZ731" s="183"/>
      <c r="BA731" s="183"/>
    </row>
    <row r="732" spans="1:53" x14ac:dyDescent="0.2">
      <c r="A732" s="183"/>
      <c r="B732" s="183"/>
      <c r="C732" s="183"/>
      <c r="D732" s="183"/>
      <c r="E732" s="183"/>
      <c r="F732" s="183"/>
      <c r="G732" s="183"/>
      <c r="H732" s="183"/>
      <c r="I732" s="183"/>
      <c r="J732" s="183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  <c r="AB732" s="183"/>
      <c r="AC732" s="183"/>
      <c r="AD732" s="183"/>
      <c r="AE732" s="183"/>
      <c r="AF732" s="183"/>
      <c r="AG732" s="183"/>
      <c r="AH732" s="183"/>
      <c r="AI732" s="183"/>
      <c r="AJ732" s="183"/>
      <c r="AK732" s="183"/>
      <c r="AL732" s="183"/>
      <c r="AM732" s="183"/>
      <c r="AN732" s="183"/>
      <c r="AO732" s="183"/>
      <c r="AP732" s="183"/>
      <c r="AQ732" s="183"/>
      <c r="AR732" s="183"/>
      <c r="AS732" s="183"/>
      <c r="AT732" s="183"/>
      <c r="AU732" s="183"/>
      <c r="AV732" s="183"/>
      <c r="AW732" s="183"/>
      <c r="AX732" s="183"/>
      <c r="AY732" s="183"/>
      <c r="AZ732" s="183"/>
      <c r="BA732" s="183"/>
    </row>
    <row r="733" spans="1:53" x14ac:dyDescent="0.2">
      <c r="A733" s="183"/>
      <c r="B733" s="183"/>
      <c r="C733" s="183"/>
      <c r="D733" s="183"/>
      <c r="E733" s="183"/>
      <c r="F733" s="183"/>
      <c r="G733" s="183"/>
      <c r="H733" s="183"/>
      <c r="I733" s="183"/>
      <c r="J733" s="183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  <c r="AB733" s="183"/>
      <c r="AC733" s="183"/>
      <c r="AD733" s="183"/>
      <c r="AE733" s="183"/>
      <c r="AF733" s="183"/>
      <c r="AG733" s="183"/>
      <c r="AH733" s="183"/>
      <c r="AI733" s="183"/>
      <c r="AJ733" s="183"/>
      <c r="AK733" s="183"/>
      <c r="AL733" s="183"/>
      <c r="AM733" s="183"/>
      <c r="AN733" s="183"/>
      <c r="AO733" s="183"/>
      <c r="AP733" s="183"/>
      <c r="AQ733" s="183"/>
      <c r="AR733" s="183"/>
      <c r="AS733" s="183"/>
      <c r="AT733" s="183"/>
      <c r="AU733" s="183"/>
      <c r="AV733" s="183"/>
      <c r="AW733" s="183"/>
      <c r="AX733" s="183"/>
      <c r="AY733" s="183"/>
      <c r="AZ733" s="183"/>
      <c r="BA733" s="183"/>
    </row>
    <row r="734" spans="1:53" x14ac:dyDescent="0.2">
      <c r="A734" s="183"/>
      <c r="B734" s="183"/>
      <c r="C734" s="183"/>
      <c r="D734" s="183"/>
      <c r="E734" s="183"/>
      <c r="F734" s="183"/>
      <c r="G734" s="183"/>
      <c r="H734" s="183"/>
      <c r="I734" s="183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  <c r="AB734" s="183"/>
      <c r="AC734" s="183"/>
      <c r="AD734" s="183"/>
      <c r="AE734" s="183"/>
      <c r="AF734" s="183"/>
      <c r="AG734" s="183"/>
      <c r="AH734" s="183"/>
      <c r="AI734" s="183"/>
      <c r="AJ734" s="183"/>
      <c r="AK734" s="183"/>
      <c r="AL734" s="183"/>
      <c r="AM734" s="183"/>
      <c r="AN734" s="183"/>
      <c r="AO734" s="183"/>
      <c r="AP734" s="183"/>
      <c r="AQ734" s="183"/>
      <c r="AR734" s="183"/>
      <c r="AS734" s="183"/>
      <c r="AT734" s="183"/>
      <c r="AU734" s="183"/>
      <c r="AV734" s="183"/>
      <c r="AW734" s="183"/>
      <c r="AX734" s="183"/>
      <c r="AY734" s="183"/>
      <c r="AZ734" s="183"/>
      <c r="BA734" s="183"/>
    </row>
    <row r="735" spans="1:53" x14ac:dyDescent="0.2">
      <c r="A735" s="183"/>
      <c r="B735" s="183"/>
      <c r="C735" s="183"/>
      <c r="D735" s="183"/>
      <c r="E735" s="183"/>
      <c r="F735" s="183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  <c r="AA735" s="183"/>
      <c r="AB735" s="183"/>
      <c r="AC735" s="183"/>
      <c r="AD735" s="183"/>
      <c r="AE735" s="183"/>
      <c r="AF735" s="183"/>
      <c r="AG735" s="183"/>
      <c r="AH735" s="183"/>
      <c r="AI735" s="183"/>
      <c r="AJ735" s="183"/>
      <c r="AK735" s="183"/>
      <c r="AL735" s="183"/>
      <c r="AM735" s="183"/>
      <c r="AN735" s="183"/>
      <c r="AO735" s="183"/>
      <c r="AP735" s="183"/>
      <c r="AQ735" s="183"/>
      <c r="AR735" s="183"/>
      <c r="AS735" s="183"/>
      <c r="AT735" s="183"/>
      <c r="AU735" s="183"/>
      <c r="AV735" s="183"/>
      <c r="AW735" s="183"/>
      <c r="AX735" s="183"/>
      <c r="AY735" s="183"/>
      <c r="AZ735" s="183"/>
      <c r="BA735" s="183"/>
    </row>
    <row r="736" spans="1:53" x14ac:dyDescent="0.2">
      <c r="A736" s="183"/>
      <c r="B736" s="183"/>
      <c r="C736" s="183"/>
      <c r="D736" s="183"/>
      <c r="E736" s="183"/>
      <c r="F736" s="183"/>
      <c r="G736" s="183"/>
      <c r="H736" s="183"/>
      <c r="I736" s="183"/>
      <c r="J736" s="183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  <c r="AA736" s="183"/>
      <c r="AB736" s="183"/>
      <c r="AC736" s="183"/>
      <c r="AD736" s="183"/>
      <c r="AE736" s="183"/>
      <c r="AF736" s="183"/>
      <c r="AG736" s="183"/>
      <c r="AH736" s="183"/>
      <c r="AI736" s="183"/>
      <c r="AJ736" s="183"/>
      <c r="AK736" s="183"/>
      <c r="AL736" s="183"/>
      <c r="AM736" s="183"/>
      <c r="AN736" s="183"/>
      <c r="AO736" s="183"/>
      <c r="AP736" s="183"/>
      <c r="AQ736" s="183"/>
      <c r="AR736" s="183"/>
      <c r="AS736" s="183"/>
      <c r="AT736" s="183"/>
      <c r="AU736" s="183"/>
      <c r="AV736" s="183"/>
      <c r="AW736" s="183"/>
      <c r="AX736" s="183"/>
      <c r="AY736" s="183"/>
      <c r="AZ736" s="183"/>
      <c r="BA736" s="183"/>
    </row>
    <row r="737" spans="1:53" x14ac:dyDescent="0.2">
      <c r="A737" s="183"/>
      <c r="B737" s="183"/>
      <c r="C737" s="183"/>
      <c r="D737" s="183"/>
      <c r="E737" s="183"/>
      <c r="F737" s="183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  <c r="AA737" s="183"/>
      <c r="AB737" s="183"/>
      <c r="AC737" s="183"/>
      <c r="AD737" s="183"/>
      <c r="AE737" s="183"/>
      <c r="AF737" s="183"/>
      <c r="AG737" s="183"/>
      <c r="AH737" s="183"/>
      <c r="AI737" s="183"/>
      <c r="AJ737" s="183"/>
      <c r="AK737" s="183"/>
      <c r="AL737" s="183"/>
      <c r="AM737" s="183"/>
      <c r="AN737" s="183"/>
      <c r="AO737" s="183"/>
      <c r="AP737" s="183"/>
      <c r="AQ737" s="183"/>
      <c r="AR737" s="183"/>
      <c r="AS737" s="183"/>
      <c r="AT737" s="183"/>
      <c r="AU737" s="183"/>
      <c r="AV737" s="183"/>
      <c r="AW737" s="183"/>
      <c r="AX737" s="183"/>
      <c r="AY737" s="183"/>
      <c r="AZ737" s="183"/>
      <c r="BA737" s="183"/>
    </row>
    <row r="738" spans="1:53" x14ac:dyDescent="0.2">
      <c r="A738" s="183"/>
      <c r="B738" s="183"/>
      <c r="C738" s="183"/>
      <c r="D738" s="183"/>
      <c r="E738" s="183"/>
      <c r="F738" s="183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  <c r="AB738" s="183"/>
      <c r="AC738" s="183"/>
      <c r="AD738" s="183"/>
      <c r="AE738" s="183"/>
      <c r="AF738" s="183"/>
      <c r="AG738" s="183"/>
      <c r="AH738" s="183"/>
      <c r="AI738" s="183"/>
      <c r="AJ738" s="183"/>
      <c r="AK738" s="183"/>
      <c r="AL738" s="183"/>
      <c r="AM738" s="183"/>
      <c r="AN738" s="183"/>
      <c r="AO738" s="183"/>
      <c r="AP738" s="183"/>
      <c r="AQ738" s="183"/>
      <c r="AR738" s="183"/>
      <c r="AS738" s="183"/>
      <c r="AT738" s="183"/>
      <c r="AU738" s="183"/>
      <c r="AV738" s="183"/>
      <c r="AW738" s="183"/>
      <c r="AX738" s="183"/>
      <c r="AY738" s="183"/>
      <c r="AZ738" s="183"/>
      <c r="BA738" s="183"/>
    </row>
    <row r="739" spans="1:53" x14ac:dyDescent="0.2">
      <c r="A739" s="183"/>
      <c r="B739" s="183"/>
      <c r="C739" s="183"/>
      <c r="D739" s="183"/>
      <c r="E739" s="183"/>
      <c r="F739" s="183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  <c r="AB739" s="183"/>
      <c r="AC739" s="183"/>
      <c r="AD739" s="183"/>
      <c r="AE739" s="183"/>
      <c r="AF739" s="183"/>
      <c r="AG739" s="183"/>
      <c r="AH739" s="183"/>
      <c r="AI739" s="183"/>
      <c r="AJ739" s="183"/>
      <c r="AK739" s="183"/>
      <c r="AL739" s="183"/>
      <c r="AM739" s="183"/>
      <c r="AN739" s="183"/>
      <c r="AO739" s="183"/>
      <c r="AP739" s="183"/>
      <c r="AQ739" s="183"/>
      <c r="AR739" s="183"/>
      <c r="AS739" s="183"/>
      <c r="AT739" s="183"/>
      <c r="AU739" s="183"/>
      <c r="AV739" s="183"/>
      <c r="AW739" s="183"/>
      <c r="AX739" s="183"/>
      <c r="AY739" s="183"/>
      <c r="AZ739" s="183"/>
      <c r="BA739" s="183"/>
    </row>
    <row r="740" spans="1:53" x14ac:dyDescent="0.2">
      <c r="A740" s="183"/>
      <c r="B740" s="183"/>
      <c r="C740" s="183"/>
      <c r="D740" s="183"/>
      <c r="E740" s="183"/>
      <c r="F740" s="183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  <c r="AB740" s="183"/>
      <c r="AC740" s="183"/>
      <c r="AD740" s="183"/>
      <c r="AE740" s="183"/>
      <c r="AF740" s="183"/>
      <c r="AG740" s="183"/>
      <c r="AH740" s="183"/>
      <c r="AI740" s="183"/>
      <c r="AJ740" s="183"/>
      <c r="AK740" s="183"/>
      <c r="AL740" s="183"/>
      <c r="AM740" s="183"/>
      <c r="AN740" s="183"/>
      <c r="AO740" s="183"/>
      <c r="AP740" s="183"/>
      <c r="AQ740" s="183"/>
      <c r="AR740" s="183"/>
      <c r="AS740" s="183"/>
      <c r="AT740" s="183"/>
      <c r="AU740" s="183"/>
      <c r="AV740" s="183"/>
      <c r="AW740" s="183"/>
      <c r="AX740" s="183"/>
      <c r="AY740" s="183"/>
      <c r="AZ740" s="183"/>
      <c r="BA740" s="183"/>
    </row>
    <row r="741" spans="1:53" x14ac:dyDescent="0.2">
      <c r="A741" s="183"/>
      <c r="B741" s="183"/>
      <c r="C741" s="183"/>
      <c r="D741" s="183"/>
      <c r="E741" s="183"/>
      <c r="F741" s="183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  <c r="AB741" s="183"/>
      <c r="AC741" s="183"/>
      <c r="AD741" s="183"/>
      <c r="AE741" s="183"/>
      <c r="AF741" s="183"/>
      <c r="AG741" s="183"/>
      <c r="AH741" s="183"/>
      <c r="AI741" s="183"/>
      <c r="AJ741" s="183"/>
      <c r="AK741" s="183"/>
      <c r="AL741" s="183"/>
      <c r="AM741" s="183"/>
      <c r="AN741" s="183"/>
      <c r="AO741" s="183"/>
      <c r="AP741" s="183"/>
      <c r="AQ741" s="183"/>
      <c r="AR741" s="183"/>
      <c r="AS741" s="183"/>
      <c r="AT741" s="183"/>
      <c r="AU741" s="183"/>
      <c r="AV741" s="183"/>
      <c r="AW741" s="183"/>
      <c r="AX741" s="183"/>
      <c r="AY741" s="183"/>
      <c r="AZ741" s="183"/>
      <c r="BA741" s="183"/>
    </row>
    <row r="742" spans="1:53" x14ac:dyDescent="0.2">
      <c r="A742" s="183"/>
      <c r="B742" s="183"/>
      <c r="C742" s="183"/>
      <c r="D742" s="183"/>
      <c r="E742" s="183"/>
      <c r="F742" s="183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  <c r="AB742" s="183"/>
      <c r="AC742" s="183"/>
      <c r="AD742" s="183"/>
      <c r="AE742" s="183"/>
      <c r="AF742" s="183"/>
      <c r="AG742" s="183"/>
      <c r="AH742" s="183"/>
      <c r="AI742" s="183"/>
      <c r="AJ742" s="183"/>
      <c r="AK742" s="183"/>
      <c r="AL742" s="183"/>
      <c r="AM742" s="183"/>
      <c r="AN742" s="183"/>
      <c r="AO742" s="183"/>
      <c r="AP742" s="183"/>
      <c r="AQ742" s="183"/>
      <c r="AR742" s="183"/>
      <c r="AS742" s="183"/>
      <c r="AT742" s="183"/>
      <c r="AU742" s="183"/>
      <c r="AV742" s="183"/>
      <c r="AW742" s="183"/>
      <c r="AX742" s="183"/>
      <c r="AY742" s="183"/>
      <c r="AZ742" s="183"/>
      <c r="BA742" s="183"/>
    </row>
    <row r="743" spans="1:53" x14ac:dyDescent="0.2">
      <c r="A743" s="183"/>
      <c r="B743" s="183"/>
      <c r="C743" s="183"/>
      <c r="D743" s="183"/>
      <c r="E743" s="183"/>
      <c r="F743" s="183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  <c r="AB743" s="183"/>
      <c r="AC743" s="183"/>
      <c r="AD743" s="183"/>
      <c r="AE743" s="183"/>
      <c r="AF743" s="183"/>
      <c r="AG743" s="183"/>
      <c r="AH743" s="183"/>
      <c r="AI743" s="183"/>
      <c r="AJ743" s="183"/>
      <c r="AK743" s="183"/>
      <c r="AL743" s="183"/>
      <c r="AM743" s="183"/>
      <c r="AN743" s="183"/>
      <c r="AO743" s="183"/>
      <c r="AP743" s="183"/>
      <c r="AQ743" s="183"/>
      <c r="AR743" s="183"/>
      <c r="AS743" s="183"/>
      <c r="AT743" s="183"/>
      <c r="AU743" s="183"/>
      <c r="AV743" s="183"/>
      <c r="AW743" s="183"/>
      <c r="AX743" s="183"/>
      <c r="AY743" s="183"/>
      <c r="AZ743" s="183"/>
      <c r="BA743" s="183"/>
    </row>
    <row r="744" spans="1:53" x14ac:dyDescent="0.2">
      <c r="A744" s="183"/>
      <c r="B744" s="183"/>
      <c r="C744" s="183"/>
      <c r="D744" s="183"/>
      <c r="E744" s="183"/>
      <c r="F744" s="183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  <c r="AB744" s="183"/>
      <c r="AC744" s="183"/>
      <c r="AD744" s="183"/>
      <c r="AE744" s="183"/>
      <c r="AF744" s="183"/>
      <c r="AG744" s="183"/>
      <c r="AH744" s="183"/>
      <c r="AI744" s="183"/>
      <c r="AJ744" s="183"/>
      <c r="AK744" s="183"/>
      <c r="AL744" s="183"/>
      <c r="AM744" s="183"/>
      <c r="AN744" s="183"/>
      <c r="AO744" s="183"/>
      <c r="AP744" s="183"/>
      <c r="AQ744" s="183"/>
      <c r="AR744" s="183"/>
      <c r="AS744" s="183"/>
      <c r="AT744" s="183"/>
      <c r="AU744" s="183"/>
      <c r="AV744" s="183"/>
      <c r="AW744" s="183"/>
      <c r="AX744" s="183"/>
      <c r="AY744" s="183"/>
      <c r="AZ744" s="183"/>
      <c r="BA744" s="183"/>
    </row>
    <row r="745" spans="1:53" x14ac:dyDescent="0.2">
      <c r="A745" s="183"/>
      <c r="B745" s="183"/>
      <c r="C745" s="183"/>
      <c r="D745" s="183"/>
      <c r="E745" s="183"/>
      <c r="F745" s="183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183"/>
      <c r="AT745" s="183"/>
      <c r="AU745" s="183"/>
      <c r="AV745" s="183"/>
      <c r="AW745" s="183"/>
      <c r="AX745" s="183"/>
      <c r="AY745" s="183"/>
      <c r="AZ745" s="183"/>
      <c r="BA745" s="183"/>
    </row>
    <row r="746" spans="1:53" x14ac:dyDescent="0.2">
      <c r="A746" s="183"/>
      <c r="B746" s="183"/>
      <c r="C746" s="183"/>
      <c r="D746" s="183"/>
      <c r="E746" s="183"/>
      <c r="F746" s="183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  <c r="AB746" s="183"/>
      <c r="AC746" s="183"/>
      <c r="AD746" s="183"/>
      <c r="AE746" s="183"/>
      <c r="AF746" s="183"/>
      <c r="AG746" s="183"/>
      <c r="AH746" s="183"/>
      <c r="AI746" s="183"/>
      <c r="AJ746" s="183"/>
      <c r="AK746" s="183"/>
      <c r="AL746" s="183"/>
      <c r="AM746" s="183"/>
      <c r="AN746" s="183"/>
      <c r="AO746" s="183"/>
      <c r="AP746" s="183"/>
      <c r="AQ746" s="183"/>
      <c r="AR746" s="183"/>
      <c r="AS746" s="183"/>
      <c r="AT746" s="183"/>
      <c r="AU746" s="183"/>
      <c r="AV746" s="183"/>
      <c r="AW746" s="183"/>
      <c r="AX746" s="183"/>
      <c r="AY746" s="183"/>
      <c r="AZ746" s="183"/>
      <c r="BA746" s="183"/>
    </row>
    <row r="747" spans="1:53" x14ac:dyDescent="0.2">
      <c r="A747" s="183"/>
      <c r="B747" s="183"/>
      <c r="C747" s="183"/>
      <c r="D747" s="183"/>
      <c r="E747" s="183"/>
      <c r="F747" s="183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  <c r="AB747" s="183"/>
      <c r="AC747" s="183"/>
      <c r="AD747" s="183"/>
      <c r="AE747" s="183"/>
      <c r="AF747" s="183"/>
      <c r="AG747" s="183"/>
      <c r="AH747" s="183"/>
      <c r="AI747" s="183"/>
      <c r="AJ747" s="183"/>
      <c r="AK747" s="183"/>
      <c r="AL747" s="183"/>
      <c r="AM747" s="183"/>
      <c r="AN747" s="183"/>
      <c r="AO747" s="183"/>
      <c r="AP747" s="183"/>
      <c r="AQ747" s="183"/>
      <c r="AR747" s="183"/>
      <c r="AS747" s="183"/>
      <c r="AT747" s="183"/>
      <c r="AU747" s="183"/>
      <c r="AV747" s="183"/>
      <c r="AW747" s="183"/>
      <c r="AX747" s="183"/>
      <c r="AY747" s="183"/>
      <c r="AZ747" s="183"/>
      <c r="BA747" s="183"/>
    </row>
    <row r="748" spans="1:53" x14ac:dyDescent="0.2">
      <c r="A748" s="183"/>
      <c r="B748" s="183"/>
      <c r="C748" s="183"/>
      <c r="D748" s="183"/>
      <c r="E748" s="183"/>
      <c r="F748" s="183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  <c r="AB748" s="183"/>
      <c r="AC748" s="183"/>
      <c r="AD748" s="183"/>
      <c r="AE748" s="183"/>
      <c r="AF748" s="183"/>
      <c r="AG748" s="183"/>
      <c r="AH748" s="183"/>
      <c r="AI748" s="183"/>
      <c r="AJ748" s="183"/>
      <c r="AK748" s="183"/>
      <c r="AL748" s="183"/>
      <c r="AM748" s="183"/>
      <c r="AN748" s="183"/>
      <c r="AO748" s="183"/>
      <c r="AP748" s="183"/>
      <c r="AQ748" s="183"/>
      <c r="AR748" s="183"/>
      <c r="AS748" s="183"/>
      <c r="AT748" s="183"/>
      <c r="AU748" s="183"/>
      <c r="AV748" s="183"/>
      <c r="AW748" s="183"/>
      <c r="AX748" s="183"/>
      <c r="AY748" s="183"/>
      <c r="AZ748" s="183"/>
      <c r="BA748" s="183"/>
    </row>
    <row r="749" spans="1:53" x14ac:dyDescent="0.2">
      <c r="A749" s="183"/>
      <c r="B749" s="183"/>
      <c r="C749" s="183"/>
      <c r="D749" s="183"/>
      <c r="E749" s="183"/>
      <c r="F749" s="183"/>
      <c r="G749" s="183"/>
      <c r="H749" s="183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  <c r="AB749" s="183"/>
      <c r="AC749" s="183"/>
      <c r="AD749" s="183"/>
      <c r="AE749" s="183"/>
      <c r="AF749" s="183"/>
      <c r="AG749" s="183"/>
      <c r="AH749" s="183"/>
      <c r="AI749" s="183"/>
      <c r="AJ749" s="183"/>
      <c r="AK749" s="183"/>
      <c r="AL749" s="183"/>
      <c r="AM749" s="183"/>
      <c r="AN749" s="183"/>
      <c r="AO749" s="183"/>
      <c r="AP749" s="183"/>
      <c r="AQ749" s="183"/>
      <c r="AR749" s="183"/>
      <c r="AS749" s="183"/>
      <c r="AT749" s="183"/>
      <c r="AU749" s="183"/>
      <c r="AV749" s="183"/>
      <c r="AW749" s="183"/>
      <c r="AX749" s="183"/>
      <c r="AY749" s="183"/>
      <c r="AZ749" s="183"/>
      <c r="BA749" s="183"/>
    </row>
    <row r="750" spans="1:53" x14ac:dyDescent="0.2">
      <c r="A750" s="183"/>
      <c r="B750" s="183"/>
      <c r="C750" s="183"/>
      <c r="D750" s="183"/>
      <c r="E750" s="183"/>
      <c r="F750" s="183"/>
      <c r="G750" s="183"/>
      <c r="H750" s="183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  <c r="AB750" s="183"/>
      <c r="AC750" s="183"/>
      <c r="AD750" s="183"/>
      <c r="AE750" s="183"/>
      <c r="AF750" s="183"/>
      <c r="AG750" s="183"/>
      <c r="AH750" s="183"/>
      <c r="AI750" s="183"/>
      <c r="AJ750" s="183"/>
      <c r="AK750" s="183"/>
      <c r="AL750" s="183"/>
      <c r="AM750" s="183"/>
      <c r="AN750" s="183"/>
      <c r="AO750" s="183"/>
      <c r="AP750" s="183"/>
      <c r="AQ750" s="183"/>
      <c r="AR750" s="183"/>
      <c r="AS750" s="183"/>
      <c r="AT750" s="183"/>
      <c r="AU750" s="183"/>
      <c r="AV750" s="183"/>
      <c r="AW750" s="183"/>
      <c r="AX750" s="183"/>
      <c r="AY750" s="183"/>
      <c r="AZ750" s="183"/>
      <c r="BA750" s="183"/>
    </row>
    <row r="751" spans="1:53" x14ac:dyDescent="0.2">
      <c r="A751" s="183"/>
      <c r="B751" s="183"/>
      <c r="C751" s="183"/>
      <c r="D751" s="183"/>
      <c r="E751" s="183"/>
      <c r="F751" s="183"/>
      <c r="G751" s="183"/>
      <c r="H751" s="183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  <c r="AB751" s="183"/>
      <c r="AC751" s="183"/>
      <c r="AD751" s="183"/>
      <c r="AE751" s="183"/>
      <c r="AF751" s="183"/>
      <c r="AG751" s="183"/>
      <c r="AH751" s="183"/>
      <c r="AI751" s="183"/>
      <c r="AJ751" s="183"/>
      <c r="AK751" s="183"/>
      <c r="AL751" s="183"/>
      <c r="AM751" s="183"/>
      <c r="AN751" s="183"/>
      <c r="AO751" s="183"/>
      <c r="AP751" s="183"/>
      <c r="AQ751" s="183"/>
      <c r="AR751" s="183"/>
      <c r="AS751" s="183"/>
      <c r="AT751" s="183"/>
      <c r="AU751" s="183"/>
      <c r="AV751" s="183"/>
      <c r="AW751" s="183"/>
      <c r="AX751" s="183"/>
      <c r="AY751" s="183"/>
      <c r="AZ751" s="183"/>
      <c r="BA751" s="183"/>
    </row>
    <row r="752" spans="1:53" x14ac:dyDescent="0.2">
      <c r="A752" s="183"/>
      <c r="B752" s="183"/>
      <c r="C752" s="183"/>
      <c r="D752" s="183"/>
      <c r="E752" s="183"/>
      <c r="F752" s="183"/>
      <c r="G752" s="183"/>
      <c r="H752" s="183"/>
      <c r="I752" s="183"/>
      <c r="J752" s="183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  <c r="AB752" s="183"/>
      <c r="AC752" s="183"/>
      <c r="AD752" s="183"/>
      <c r="AE752" s="183"/>
      <c r="AF752" s="183"/>
      <c r="AG752" s="183"/>
      <c r="AH752" s="183"/>
      <c r="AI752" s="183"/>
      <c r="AJ752" s="183"/>
      <c r="AK752" s="183"/>
      <c r="AL752" s="183"/>
      <c r="AM752" s="183"/>
      <c r="AN752" s="183"/>
      <c r="AO752" s="183"/>
      <c r="AP752" s="183"/>
      <c r="AQ752" s="183"/>
      <c r="AR752" s="183"/>
      <c r="AS752" s="183"/>
      <c r="AT752" s="183"/>
      <c r="AU752" s="183"/>
      <c r="AV752" s="183"/>
      <c r="AW752" s="183"/>
      <c r="AX752" s="183"/>
      <c r="AY752" s="183"/>
      <c r="AZ752" s="183"/>
      <c r="BA752" s="183"/>
    </row>
    <row r="753" spans="1:53" x14ac:dyDescent="0.2">
      <c r="A753" s="183"/>
      <c r="B753" s="183"/>
      <c r="C753" s="183"/>
      <c r="D753" s="183"/>
      <c r="E753" s="183"/>
      <c r="F753" s="183"/>
      <c r="G753" s="183"/>
      <c r="H753" s="183"/>
      <c r="I753" s="183"/>
      <c r="J753" s="183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  <c r="AA753" s="183"/>
      <c r="AB753" s="183"/>
      <c r="AC753" s="183"/>
      <c r="AD753" s="183"/>
      <c r="AE753" s="183"/>
      <c r="AF753" s="183"/>
      <c r="AG753" s="183"/>
      <c r="AH753" s="183"/>
      <c r="AI753" s="183"/>
      <c r="AJ753" s="183"/>
      <c r="AK753" s="183"/>
      <c r="AL753" s="183"/>
      <c r="AM753" s="183"/>
      <c r="AN753" s="183"/>
      <c r="AO753" s="183"/>
      <c r="AP753" s="183"/>
      <c r="AQ753" s="183"/>
      <c r="AR753" s="183"/>
      <c r="AS753" s="183"/>
      <c r="AT753" s="183"/>
      <c r="AU753" s="183"/>
      <c r="AV753" s="183"/>
      <c r="AW753" s="183"/>
      <c r="AX753" s="183"/>
      <c r="AY753" s="183"/>
      <c r="AZ753" s="183"/>
      <c r="BA753" s="183"/>
    </row>
    <row r="754" spans="1:53" x14ac:dyDescent="0.2">
      <c r="A754" s="183"/>
      <c r="B754" s="183"/>
      <c r="C754" s="183"/>
      <c r="D754" s="183"/>
      <c r="E754" s="183"/>
      <c r="F754" s="183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  <c r="AB754" s="183"/>
      <c r="AC754" s="183"/>
      <c r="AD754" s="183"/>
      <c r="AE754" s="183"/>
      <c r="AF754" s="183"/>
      <c r="AG754" s="183"/>
      <c r="AH754" s="183"/>
      <c r="AI754" s="183"/>
      <c r="AJ754" s="183"/>
      <c r="AK754" s="183"/>
      <c r="AL754" s="183"/>
      <c r="AM754" s="183"/>
      <c r="AN754" s="183"/>
      <c r="AO754" s="183"/>
      <c r="AP754" s="183"/>
      <c r="AQ754" s="183"/>
      <c r="AR754" s="183"/>
      <c r="AS754" s="183"/>
      <c r="AT754" s="183"/>
      <c r="AU754" s="183"/>
      <c r="AV754" s="183"/>
      <c r="AW754" s="183"/>
      <c r="AX754" s="183"/>
      <c r="AY754" s="183"/>
      <c r="AZ754" s="183"/>
      <c r="BA754" s="183"/>
    </row>
    <row r="755" spans="1:53" x14ac:dyDescent="0.2">
      <c r="A755" s="183"/>
      <c r="B755" s="183"/>
      <c r="C755" s="183"/>
      <c r="D755" s="183"/>
      <c r="E755" s="183"/>
      <c r="F755" s="183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  <c r="AB755" s="183"/>
      <c r="AC755" s="183"/>
      <c r="AD755" s="183"/>
      <c r="AE755" s="183"/>
      <c r="AF755" s="183"/>
      <c r="AG755" s="183"/>
      <c r="AH755" s="183"/>
      <c r="AI755" s="183"/>
      <c r="AJ755" s="183"/>
      <c r="AK755" s="183"/>
      <c r="AL755" s="183"/>
      <c r="AM755" s="183"/>
      <c r="AN755" s="183"/>
      <c r="AO755" s="183"/>
      <c r="AP755" s="183"/>
      <c r="AQ755" s="183"/>
      <c r="AR755" s="183"/>
      <c r="AS755" s="183"/>
      <c r="AT755" s="183"/>
      <c r="AU755" s="183"/>
      <c r="AV755" s="183"/>
      <c r="AW755" s="183"/>
      <c r="AX755" s="183"/>
      <c r="AY755" s="183"/>
      <c r="AZ755" s="183"/>
      <c r="BA755" s="183"/>
    </row>
    <row r="756" spans="1:53" x14ac:dyDescent="0.2">
      <c r="A756" s="183"/>
      <c r="B756" s="183"/>
      <c r="C756" s="183"/>
      <c r="D756" s="183"/>
      <c r="E756" s="183"/>
      <c r="F756" s="183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  <c r="AB756" s="183"/>
      <c r="AC756" s="183"/>
      <c r="AD756" s="183"/>
      <c r="AE756" s="183"/>
      <c r="AF756" s="183"/>
      <c r="AG756" s="183"/>
      <c r="AH756" s="183"/>
      <c r="AI756" s="183"/>
      <c r="AJ756" s="183"/>
      <c r="AK756" s="183"/>
      <c r="AL756" s="183"/>
      <c r="AM756" s="183"/>
      <c r="AN756" s="183"/>
      <c r="AO756" s="183"/>
      <c r="AP756" s="183"/>
      <c r="AQ756" s="183"/>
      <c r="AR756" s="183"/>
      <c r="AS756" s="183"/>
      <c r="AT756" s="183"/>
      <c r="AU756" s="183"/>
      <c r="AV756" s="183"/>
      <c r="AW756" s="183"/>
      <c r="AX756" s="183"/>
      <c r="AY756" s="183"/>
      <c r="AZ756" s="183"/>
      <c r="BA756" s="183"/>
    </row>
    <row r="757" spans="1:53" x14ac:dyDescent="0.2">
      <c r="A757" s="183"/>
      <c r="B757" s="183"/>
      <c r="C757" s="183"/>
      <c r="D757" s="183"/>
      <c r="E757" s="183"/>
      <c r="F757" s="183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  <c r="AA757" s="183"/>
      <c r="AB757" s="183"/>
      <c r="AC757" s="183"/>
      <c r="AD757" s="183"/>
      <c r="AE757" s="183"/>
      <c r="AF757" s="183"/>
      <c r="AG757" s="183"/>
      <c r="AH757" s="183"/>
      <c r="AI757" s="183"/>
      <c r="AJ757" s="183"/>
      <c r="AK757" s="183"/>
      <c r="AL757" s="183"/>
      <c r="AM757" s="183"/>
      <c r="AN757" s="183"/>
      <c r="AO757" s="183"/>
      <c r="AP757" s="183"/>
      <c r="AQ757" s="183"/>
      <c r="AR757" s="183"/>
      <c r="AS757" s="183"/>
      <c r="AT757" s="183"/>
      <c r="AU757" s="183"/>
      <c r="AV757" s="183"/>
      <c r="AW757" s="183"/>
      <c r="AX757" s="183"/>
      <c r="AY757" s="183"/>
      <c r="AZ757" s="183"/>
      <c r="BA757" s="183"/>
    </row>
    <row r="758" spans="1:53" x14ac:dyDescent="0.2">
      <c r="A758" s="183"/>
      <c r="B758" s="183"/>
      <c r="C758" s="183"/>
      <c r="D758" s="183"/>
      <c r="E758" s="183"/>
      <c r="F758" s="183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  <c r="AB758" s="183"/>
      <c r="AC758" s="183"/>
      <c r="AD758" s="183"/>
      <c r="AE758" s="183"/>
      <c r="AF758" s="183"/>
      <c r="AG758" s="183"/>
      <c r="AH758" s="183"/>
      <c r="AI758" s="183"/>
      <c r="AJ758" s="183"/>
      <c r="AK758" s="183"/>
      <c r="AL758" s="183"/>
      <c r="AM758" s="183"/>
      <c r="AN758" s="183"/>
      <c r="AO758" s="183"/>
      <c r="AP758" s="183"/>
      <c r="AQ758" s="183"/>
      <c r="AR758" s="183"/>
      <c r="AS758" s="183"/>
      <c r="AT758" s="183"/>
      <c r="AU758" s="183"/>
      <c r="AV758" s="183"/>
      <c r="AW758" s="183"/>
      <c r="AX758" s="183"/>
      <c r="AY758" s="183"/>
      <c r="AZ758" s="183"/>
      <c r="BA758" s="183"/>
    </row>
    <row r="759" spans="1:53" x14ac:dyDescent="0.2">
      <c r="A759" s="183"/>
      <c r="B759" s="183"/>
      <c r="C759" s="183"/>
      <c r="D759" s="183"/>
      <c r="E759" s="183"/>
      <c r="F759" s="183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  <c r="AA759" s="183"/>
      <c r="AB759" s="183"/>
      <c r="AC759" s="183"/>
      <c r="AD759" s="183"/>
      <c r="AE759" s="183"/>
      <c r="AF759" s="183"/>
      <c r="AG759" s="183"/>
      <c r="AH759" s="183"/>
      <c r="AI759" s="183"/>
      <c r="AJ759" s="183"/>
      <c r="AK759" s="183"/>
      <c r="AL759" s="183"/>
      <c r="AM759" s="183"/>
      <c r="AN759" s="183"/>
      <c r="AO759" s="183"/>
      <c r="AP759" s="183"/>
      <c r="AQ759" s="183"/>
      <c r="AR759" s="183"/>
      <c r="AS759" s="183"/>
      <c r="AT759" s="183"/>
      <c r="AU759" s="183"/>
      <c r="AV759" s="183"/>
      <c r="AW759" s="183"/>
      <c r="AX759" s="183"/>
      <c r="AY759" s="183"/>
      <c r="AZ759" s="183"/>
      <c r="BA759" s="183"/>
    </row>
    <row r="760" spans="1:53" x14ac:dyDescent="0.2">
      <c r="A760" s="183"/>
      <c r="B760" s="183"/>
      <c r="C760" s="183"/>
      <c r="D760" s="183"/>
      <c r="E760" s="183"/>
      <c r="F760" s="183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  <c r="AA760" s="183"/>
      <c r="AB760" s="183"/>
      <c r="AC760" s="183"/>
      <c r="AD760" s="183"/>
      <c r="AE760" s="183"/>
      <c r="AF760" s="183"/>
      <c r="AG760" s="183"/>
      <c r="AH760" s="183"/>
      <c r="AI760" s="183"/>
      <c r="AJ760" s="183"/>
      <c r="AK760" s="183"/>
      <c r="AL760" s="183"/>
      <c r="AM760" s="183"/>
      <c r="AN760" s="183"/>
      <c r="AO760" s="183"/>
      <c r="AP760" s="183"/>
      <c r="AQ760" s="183"/>
      <c r="AR760" s="183"/>
      <c r="AS760" s="183"/>
      <c r="AT760" s="183"/>
      <c r="AU760" s="183"/>
      <c r="AV760" s="183"/>
      <c r="AW760" s="183"/>
      <c r="AX760" s="183"/>
      <c r="AY760" s="183"/>
      <c r="AZ760" s="183"/>
      <c r="BA760" s="183"/>
    </row>
    <row r="761" spans="1:53" x14ac:dyDescent="0.2">
      <c r="A761" s="183"/>
      <c r="B761" s="183"/>
      <c r="C761" s="183"/>
      <c r="D761" s="183"/>
      <c r="E761" s="183"/>
      <c r="F761" s="183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  <c r="AB761" s="183"/>
      <c r="AC761" s="183"/>
      <c r="AD761" s="183"/>
      <c r="AE761" s="183"/>
      <c r="AF761" s="183"/>
      <c r="AG761" s="183"/>
      <c r="AH761" s="183"/>
      <c r="AI761" s="183"/>
      <c r="AJ761" s="183"/>
      <c r="AK761" s="183"/>
      <c r="AL761" s="183"/>
      <c r="AM761" s="183"/>
      <c r="AN761" s="183"/>
      <c r="AO761" s="183"/>
      <c r="AP761" s="183"/>
      <c r="AQ761" s="183"/>
      <c r="AR761" s="183"/>
      <c r="AS761" s="183"/>
      <c r="AT761" s="183"/>
      <c r="AU761" s="183"/>
      <c r="AV761" s="183"/>
      <c r="AW761" s="183"/>
      <c r="AX761" s="183"/>
      <c r="AY761" s="183"/>
      <c r="AZ761" s="183"/>
      <c r="BA761" s="183"/>
    </row>
    <row r="762" spans="1:53" x14ac:dyDescent="0.2">
      <c r="A762" s="183"/>
      <c r="B762" s="183"/>
      <c r="C762" s="183"/>
      <c r="D762" s="183"/>
      <c r="E762" s="183"/>
      <c r="F762" s="183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  <c r="AB762" s="183"/>
      <c r="AC762" s="183"/>
      <c r="AD762" s="183"/>
      <c r="AE762" s="183"/>
      <c r="AF762" s="183"/>
      <c r="AG762" s="183"/>
      <c r="AH762" s="183"/>
      <c r="AI762" s="183"/>
      <c r="AJ762" s="183"/>
      <c r="AK762" s="183"/>
      <c r="AL762" s="183"/>
      <c r="AM762" s="183"/>
      <c r="AN762" s="183"/>
      <c r="AO762" s="183"/>
      <c r="AP762" s="183"/>
      <c r="AQ762" s="183"/>
      <c r="AR762" s="183"/>
      <c r="AS762" s="183"/>
      <c r="AT762" s="183"/>
      <c r="AU762" s="183"/>
      <c r="AV762" s="183"/>
      <c r="AW762" s="183"/>
      <c r="AX762" s="183"/>
      <c r="AY762" s="183"/>
      <c r="AZ762" s="183"/>
      <c r="BA762" s="183"/>
    </row>
    <row r="763" spans="1:53" x14ac:dyDescent="0.2">
      <c r="A763" s="183"/>
      <c r="B763" s="183"/>
      <c r="C763" s="183"/>
      <c r="D763" s="183"/>
      <c r="E763" s="183"/>
      <c r="F763" s="183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  <c r="AA763" s="183"/>
      <c r="AB763" s="183"/>
      <c r="AC763" s="183"/>
      <c r="AD763" s="183"/>
      <c r="AE763" s="183"/>
      <c r="AF763" s="183"/>
      <c r="AG763" s="183"/>
      <c r="AH763" s="183"/>
      <c r="AI763" s="183"/>
      <c r="AJ763" s="183"/>
      <c r="AK763" s="183"/>
      <c r="AL763" s="183"/>
      <c r="AM763" s="183"/>
      <c r="AN763" s="183"/>
      <c r="AO763" s="183"/>
      <c r="AP763" s="183"/>
      <c r="AQ763" s="183"/>
      <c r="AR763" s="183"/>
      <c r="AS763" s="183"/>
      <c r="AT763" s="183"/>
      <c r="AU763" s="183"/>
      <c r="AV763" s="183"/>
      <c r="AW763" s="183"/>
      <c r="AX763" s="183"/>
      <c r="AY763" s="183"/>
      <c r="AZ763" s="183"/>
      <c r="BA763" s="183"/>
    </row>
    <row r="764" spans="1:53" x14ac:dyDescent="0.2">
      <c r="A764" s="183"/>
      <c r="B764" s="183"/>
      <c r="C764" s="183"/>
      <c r="D764" s="183"/>
      <c r="E764" s="183"/>
      <c r="F764" s="183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  <c r="AA764" s="183"/>
      <c r="AB764" s="183"/>
      <c r="AC764" s="183"/>
      <c r="AD764" s="183"/>
      <c r="AE764" s="183"/>
      <c r="AF764" s="183"/>
      <c r="AG764" s="183"/>
      <c r="AH764" s="183"/>
      <c r="AI764" s="183"/>
      <c r="AJ764" s="183"/>
      <c r="AK764" s="183"/>
      <c r="AL764" s="183"/>
      <c r="AM764" s="183"/>
      <c r="AN764" s="183"/>
      <c r="AO764" s="183"/>
      <c r="AP764" s="183"/>
      <c r="AQ764" s="183"/>
      <c r="AR764" s="183"/>
      <c r="AS764" s="183"/>
      <c r="AT764" s="183"/>
      <c r="AU764" s="183"/>
      <c r="AV764" s="183"/>
      <c r="AW764" s="183"/>
      <c r="AX764" s="183"/>
      <c r="AY764" s="183"/>
      <c r="AZ764" s="183"/>
      <c r="BA764" s="183"/>
    </row>
    <row r="765" spans="1:53" x14ac:dyDescent="0.2">
      <c r="A765" s="183"/>
      <c r="B765" s="183"/>
      <c r="C765" s="183"/>
      <c r="D765" s="183"/>
      <c r="E765" s="183"/>
      <c r="F765" s="183"/>
      <c r="G765" s="183"/>
      <c r="H765" s="183"/>
      <c r="I765" s="183"/>
      <c r="J765" s="183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  <c r="AA765" s="183"/>
      <c r="AB765" s="183"/>
      <c r="AC765" s="183"/>
      <c r="AD765" s="183"/>
      <c r="AE765" s="183"/>
      <c r="AF765" s="183"/>
      <c r="AG765" s="183"/>
      <c r="AH765" s="183"/>
      <c r="AI765" s="183"/>
      <c r="AJ765" s="183"/>
      <c r="AK765" s="183"/>
      <c r="AL765" s="183"/>
      <c r="AM765" s="183"/>
      <c r="AN765" s="183"/>
      <c r="AO765" s="183"/>
      <c r="AP765" s="183"/>
      <c r="AQ765" s="183"/>
      <c r="AR765" s="183"/>
      <c r="AS765" s="183"/>
      <c r="AT765" s="183"/>
      <c r="AU765" s="183"/>
      <c r="AV765" s="183"/>
      <c r="AW765" s="183"/>
      <c r="AX765" s="183"/>
      <c r="AY765" s="183"/>
      <c r="AZ765" s="183"/>
      <c r="BA765" s="183"/>
    </row>
    <row r="766" spans="1:53" x14ac:dyDescent="0.2">
      <c r="A766" s="183"/>
      <c r="B766" s="183"/>
      <c r="C766" s="183"/>
      <c r="D766" s="183"/>
      <c r="E766" s="183"/>
      <c r="F766" s="183"/>
      <c r="G766" s="183"/>
      <c r="H766" s="183"/>
      <c r="I766" s="183"/>
      <c r="J766" s="183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  <c r="AA766" s="183"/>
      <c r="AB766" s="183"/>
      <c r="AC766" s="183"/>
      <c r="AD766" s="183"/>
      <c r="AE766" s="183"/>
      <c r="AF766" s="183"/>
      <c r="AG766" s="183"/>
      <c r="AH766" s="183"/>
      <c r="AI766" s="183"/>
      <c r="AJ766" s="183"/>
      <c r="AK766" s="183"/>
      <c r="AL766" s="183"/>
      <c r="AM766" s="183"/>
      <c r="AN766" s="183"/>
      <c r="AO766" s="183"/>
      <c r="AP766" s="183"/>
      <c r="AQ766" s="183"/>
      <c r="AR766" s="183"/>
      <c r="AS766" s="183"/>
      <c r="AT766" s="183"/>
      <c r="AU766" s="183"/>
      <c r="AV766" s="183"/>
      <c r="AW766" s="183"/>
      <c r="AX766" s="183"/>
      <c r="AY766" s="183"/>
      <c r="AZ766" s="183"/>
      <c r="BA766" s="183"/>
    </row>
    <row r="767" spans="1:53" x14ac:dyDescent="0.2">
      <c r="A767" s="183"/>
      <c r="B767" s="183"/>
      <c r="C767" s="183"/>
      <c r="D767" s="183"/>
      <c r="E767" s="183"/>
      <c r="F767" s="183"/>
      <c r="G767" s="183"/>
      <c r="H767" s="183"/>
      <c r="I767" s="183"/>
      <c r="J767" s="183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  <c r="AA767" s="183"/>
      <c r="AB767" s="183"/>
      <c r="AC767" s="183"/>
      <c r="AD767" s="183"/>
      <c r="AE767" s="183"/>
      <c r="AF767" s="183"/>
      <c r="AG767" s="183"/>
      <c r="AH767" s="183"/>
      <c r="AI767" s="183"/>
      <c r="AJ767" s="183"/>
      <c r="AK767" s="183"/>
      <c r="AL767" s="183"/>
      <c r="AM767" s="183"/>
      <c r="AN767" s="183"/>
      <c r="AO767" s="183"/>
      <c r="AP767" s="183"/>
      <c r="AQ767" s="183"/>
      <c r="AR767" s="183"/>
      <c r="AS767" s="183"/>
      <c r="AT767" s="183"/>
      <c r="AU767" s="183"/>
      <c r="AV767" s="183"/>
      <c r="AW767" s="183"/>
      <c r="AX767" s="183"/>
      <c r="AY767" s="183"/>
      <c r="AZ767" s="183"/>
      <c r="BA767" s="183"/>
    </row>
    <row r="768" spans="1:53" x14ac:dyDescent="0.2">
      <c r="A768" s="183"/>
      <c r="B768" s="183"/>
      <c r="C768" s="183"/>
      <c r="D768" s="183"/>
      <c r="E768" s="183"/>
      <c r="F768" s="183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  <c r="AA768" s="183"/>
      <c r="AB768" s="183"/>
      <c r="AC768" s="183"/>
      <c r="AD768" s="183"/>
      <c r="AE768" s="183"/>
      <c r="AF768" s="183"/>
      <c r="AG768" s="183"/>
      <c r="AH768" s="183"/>
      <c r="AI768" s="183"/>
      <c r="AJ768" s="183"/>
      <c r="AK768" s="183"/>
      <c r="AL768" s="183"/>
      <c r="AM768" s="183"/>
      <c r="AN768" s="183"/>
      <c r="AO768" s="183"/>
      <c r="AP768" s="183"/>
      <c r="AQ768" s="183"/>
      <c r="AR768" s="183"/>
      <c r="AS768" s="183"/>
      <c r="AT768" s="183"/>
      <c r="AU768" s="183"/>
      <c r="AV768" s="183"/>
      <c r="AW768" s="183"/>
      <c r="AX768" s="183"/>
      <c r="AY768" s="183"/>
      <c r="AZ768" s="183"/>
      <c r="BA768" s="183"/>
    </row>
    <row r="769" spans="1:53" x14ac:dyDescent="0.2">
      <c r="A769" s="183"/>
      <c r="B769" s="183"/>
      <c r="C769" s="183"/>
      <c r="D769" s="183"/>
      <c r="E769" s="183"/>
      <c r="F769" s="183"/>
      <c r="G769" s="183"/>
      <c r="H769" s="183"/>
      <c r="I769" s="183"/>
      <c r="J769" s="183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  <c r="AA769" s="183"/>
      <c r="AB769" s="183"/>
      <c r="AC769" s="183"/>
      <c r="AD769" s="183"/>
      <c r="AE769" s="183"/>
      <c r="AF769" s="183"/>
      <c r="AG769" s="183"/>
      <c r="AH769" s="183"/>
      <c r="AI769" s="183"/>
      <c r="AJ769" s="183"/>
      <c r="AK769" s="183"/>
      <c r="AL769" s="183"/>
      <c r="AM769" s="183"/>
      <c r="AN769" s="183"/>
      <c r="AO769" s="183"/>
      <c r="AP769" s="183"/>
      <c r="AQ769" s="183"/>
      <c r="AR769" s="183"/>
      <c r="AS769" s="183"/>
      <c r="AT769" s="183"/>
      <c r="AU769" s="183"/>
      <c r="AV769" s="183"/>
      <c r="AW769" s="183"/>
      <c r="AX769" s="183"/>
      <c r="AY769" s="183"/>
      <c r="AZ769" s="183"/>
      <c r="BA769" s="183"/>
    </row>
    <row r="770" spans="1:53" x14ac:dyDescent="0.2">
      <c r="A770" s="183"/>
      <c r="B770" s="183"/>
      <c r="C770" s="183"/>
      <c r="D770" s="183"/>
      <c r="E770" s="183"/>
      <c r="F770" s="183"/>
      <c r="G770" s="183"/>
      <c r="H770" s="183"/>
      <c r="I770" s="183"/>
      <c r="J770" s="183"/>
      <c r="K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  <c r="AA770" s="183"/>
      <c r="AB770" s="183"/>
      <c r="AC770" s="183"/>
      <c r="AD770" s="183"/>
      <c r="AE770" s="183"/>
      <c r="AF770" s="183"/>
      <c r="AG770" s="183"/>
      <c r="AH770" s="183"/>
      <c r="AI770" s="183"/>
      <c r="AJ770" s="183"/>
      <c r="AK770" s="183"/>
      <c r="AL770" s="183"/>
      <c r="AM770" s="183"/>
      <c r="AN770" s="183"/>
      <c r="AO770" s="183"/>
      <c r="AP770" s="183"/>
      <c r="AQ770" s="183"/>
      <c r="AR770" s="183"/>
      <c r="AS770" s="183"/>
      <c r="AT770" s="183"/>
      <c r="AU770" s="183"/>
      <c r="AV770" s="183"/>
      <c r="AW770" s="183"/>
      <c r="AX770" s="183"/>
      <c r="AY770" s="183"/>
      <c r="AZ770" s="183"/>
      <c r="BA770" s="183"/>
    </row>
    <row r="771" spans="1:53" x14ac:dyDescent="0.2">
      <c r="A771" s="183"/>
      <c r="B771" s="183"/>
      <c r="C771" s="183"/>
      <c r="D771" s="183"/>
      <c r="E771" s="183"/>
      <c r="F771" s="183"/>
      <c r="G771" s="183"/>
      <c r="H771" s="183"/>
      <c r="I771" s="183"/>
      <c r="J771" s="183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  <c r="AA771" s="183"/>
      <c r="AB771" s="183"/>
      <c r="AC771" s="183"/>
      <c r="AD771" s="183"/>
      <c r="AE771" s="183"/>
      <c r="AF771" s="183"/>
      <c r="AG771" s="183"/>
      <c r="AH771" s="183"/>
      <c r="AI771" s="183"/>
      <c r="AJ771" s="183"/>
      <c r="AK771" s="183"/>
      <c r="AL771" s="183"/>
      <c r="AM771" s="183"/>
      <c r="AN771" s="183"/>
      <c r="AO771" s="183"/>
      <c r="AP771" s="183"/>
      <c r="AQ771" s="183"/>
      <c r="AR771" s="183"/>
      <c r="AS771" s="183"/>
      <c r="AT771" s="183"/>
      <c r="AU771" s="183"/>
      <c r="AV771" s="183"/>
      <c r="AW771" s="183"/>
      <c r="AX771" s="183"/>
      <c r="AY771" s="183"/>
      <c r="AZ771" s="183"/>
      <c r="BA771" s="183"/>
    </row>
    <row r="772" spans="1:53" x14ac:dyDescent="0.2">
      <c r="A772" s="183"/>
      <c r="B772" s="183"/>
      <c r="C772" s="183"/>
      <c r="D772" s="183"/>
      <c r="E772" s="183"/>
      <c r="F772" s="183"/>
      <c r="G772" s="183"/>
      <c r="H772" s="183"/>
      <c r="I772" s="183"/>
      <c r="J772" s="183"/>
      <c r="K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  <c r="AA772" s="183"/>
      <c r="AB772" s="183"/>
      <c r="AC772" s="183"/>
      <c r="AD772" s="183"/>
      <c r="AE772" s="183"/>
      <c r="AF772" s="183"/>
      <c r="AG772" s="183"/>
      <c r="AH772" s="183"/>
      <c r="AI772" s="183"/>
      <c r="AJ772" s="183"/>
      <c r="AK772" s="183"/>
      <c r="AL772" s="183"/>
      <c r="AM772" s="183"/>
      <c r="AN772" s="183"/>
      <c r="AO772" s="183"/>
      <c r="AP772" s="183"/>
      <c r="AQ772" s="183"/>
      <c r="AR772" s="183"/>
      <c r="AS772" s="183"/>
      <c r="AT772" s="183"/>
      <c r="AU772" s="183"/>
      <c r="AV772" s="183"/>
      <c r="AW772" s="183"/>
      <c r="AX772" s="183"/>
      <c r="AY772" s="183"/>
      <c r="AZ772" s="183"/>
      <c r="BA772" s="183"/>
    </row>
    <row r="773" spans="1:53" x14ac:dyDescent="0.2">
      <c r="A773" s="183"/>
      <c r="B773" s="183"/>
      <c r="C773" s="183"/>
      <c r="D773" s="183"/>
      <c r="E773" s="183"/>
      <c r="F773" s="183"/>
      <c r="G773" s="183"/>
      <c r="H773" s="183"/>
      <c r="I773" s="183"/>
      <c r="J773" s="183"/>
      <c r="K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  <c r="AA773" s="183"/>
      <c r="AB773" s="183"/>
      <c r="AC773" s="183"/>
      <c r="AD773" s="183"/>
      <c r="AE773" s="183"/>
      <c r="AF773" s="183"/>
      <c r="AG773" s="183"/>
      <c r="AH773" s="183"/>
      <c r="AI773" s="183"/>
      <c r="AJ773" s="183"/>
      <c r="AK773" s="183"/>
      <c r="AL773" s="183"/>
      <c r="AM773" s="183"/>
      <c r="AN773" s="183"/>
      <c r="AO773" s="183"/>
      <c r="AP773" s="183"/>
      <c r="AQ773" s="183"/>
      <c r="AR773" s="183"/>
      <c r="AS773" s="183"/>
      <c r="AT773" s="183"/>
      <c r="AU773" s="183"/>
      <c r="AV773" s="183"/>
      <c r="AW773" s="183"/>
      <c r="AX773" s="183"/>
      <c r="AY773" s="183"/>
      <c r="AZ773" s="183"/>
      <c r="BA773" s="183"/>
    </row>
    <row r="774" spans="1:53" x14ac:dyDescent="0.2">
      <c r="A774" s="183"/>
      <c r="B774" s="183"/>
      <c r="C774" s="183"/>
      <c r="D774" s="183"/>
      <c r="E774" s="183"/>
      <c r="F774" s="183"/>
      <c r="G774" s="183"/>
      <c r="H774" s="183"/>
      <c r="I774" s="183"/>
      <c r="J774" s="183"/>
      <c r="K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  <c r="AA774" s="183"/>
      <c r="AB774" s="183"/>
      <c r="AC774" s="183"/>
      <c r="AD774" s="183"/>
      <c r="AE774" s="183"/>
      <c r="AF774" s="183"/>
      <c r="AG774" s="183"/>
      <c r="AH774" s="183"/>
      <c r="AI774" s="183"/>
      <c r="AJ774" s="183"/>
      <c r="AK774" s="183"/>
      <c r="AL774" s="183"/>
      <c r="AM774" s="183"/>
      <c r="AN774" s="183"/>
      <c r="AO774" s="183"/>
      <c r="AP774" s="183"/>
      <c r="AQ774" s="183"/>
      <c r="AR774" s="183"/>
      <c r="AS774" s="183"/>
      <c r="AT774" s="183"/>
      <c r="AU774" s="183"/>
      <c r="AV774" s="183"/>
      <c r="AW774" s="183"/>
      <c r="AX774" s="183"/>
      <c r="AY774" s="183"/>
      <c r="AZ774" s="183"/>
      <c r="BA774" s="183"/>
    </row>
    <row r="775" spans="1:53" x14ac:dyDescent="0.2">
      <c r="A775" s="183"/>
      <c r="B775" s="183"/>
      <c r="C775" s="183"/>
      <c r="D775" s="183"/>
      <c r="E775" s="183"/>
      <c r="F775" s="183"/>
      <c r="G775" s="183"/>
      <c r="H775" s="183"/>
      <c r="I775" s="183"/>
      <c r="J775" s="183"/>
      <c r="K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  <c r="AA775" s="183"/>
      <c r="AB775" s="183"/>
      <c r="AC775" s="183"/>
      <c r="AD775" s="183"/>
      <c r="AE775" s="183"/>
      <c r="AF775" s="183"/>
      <c r="AG775" s="183"/>
      <c r="AH775" s="183"/>
      <c r="AI775" s="183"/>
      <c r="AJ775" s="183"/>
      <c r="AK775" s="183"/>
      <c r="AL775" s="183"/>
      <c r="AM775" s="183"/>
      <c r="AN775" s="183"/>
      <c r="AO775" s="183"/>
      <c r="AP775" s="183"/>
      <c r="AQ775" s="183"/>
      <c r="AR775" s="183"/>
      <c r="AS775" s="183"/>
      <c r="AT775" s="183"/>
      <c r="AU775" s="183"/>
      <c r="AV775" s="183"/>
      <c r="AW775" s="183"/>
      <c r="AX775" s="183"/>
      <c r="AY775" s="183"/>
      <c r="AZ775" s="183"/>
      <c r="BA775" s="183"/>
    </row>
    <row r="776" spans="1:53" x14ac:dyDescent="0.2">
      <c r="A776" s="183"/>
      <c r="B776" s="183"/>
      <c r="C776" s="183"/>
      <c r="D776" s="183"/>
      <c r="E776" s="183"/>
      <c r="F776" s="183"/>
      <c r="G776" s="183"/>
      <c r="H776" s="183"/>
      <c r="I776" s="183"/>
      <c r="J776" s="183"/>
      <c r="K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  <c r="AA776" s="183"/>
      <c r="AB776" s="183"/>
      <c r="AC776" s="183"/>
      <c r="AD776" s="183"/>
      <c r="AE776" s="183"/>
      <c r="AF776" s="183"/>
      <c r="AG776" s="183"/>
      <c r="AH776" s="183"/>
      <c r="AI776" s="183"/>
      <c r="AJ776" s="183"/>
      <c r="AK776" s="183"/>
      <c r="AL776" s="183"/>
      <c r="AM776" s="183"/>
      <c r="AN776" s="183"/>
      <c r="AO776" s="183"/>
      <c r="AP776" s="183"/>
      <c r="AQ776" s="183"/>
      <c r="AR776" s="183"/>
      <c r="AS776" s="183"/>
      <c r="AT776" s="183"/>
      <c r="AU776" s="183"/>
      <c r="AV776" s="183"/>
      <c r="AW776" s="183"/>
      <c r="AX776" s="183"/>
      <c r="AY776" s="183"/>
      <c r="AZ776" s="183"/>
      <c r="BA776" s="183"/>
    </row>
    <row r="777" spans="1:53" x14ac:dyDescent="0.2">
      <c r="A777" s="183"/>
      <c r="B777" s="183"/>
      <c r="C777" s="183"/>
      <c r="D777" s="183"/>
      <c r="E777" s="183"/>
      <c r="F777" s="183"/>
      <c r="G777" s="183"/>
      <c r="H777" s="183"/>
      <c r="I777" s="183"/>
      <c r="J777" s="183"/>
      <c r="K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  <c r="AA777" s="183"/>
      <c r="AB777" s="183"/>
      <c r="AC777" s="183"/>
      <c r="AD777" s="183"/>
      <c r="AE777" s="183"/>
      <c r="AF777" s="183"/>
      <c r="AG777" s="183"/>
      <c r="AH777" s="183"/>
      <c r="AI777" s="183"/>
      <c r="AJ777" s="183"/>
      <c r="AK777" s="183"/>
      <c r="AL777" s="183"/>
      <c r="AM777" s="183"/>
      <c r="AN777" s="183"/>
      <c r="AO777" s="183"/>
      <c r="AP777" s="183"/>
      <c r="AQ777" s="183"/>
      <c r="AR777" s="183"/>
      <c r="AS777" s="183"/>
      <c r="AT777" s="183"/>
      <c r="AU777" s="183"/>
      <c r="AV777" s="183"/>
      <c r="AW777" s="183"/>
      <c r="AX777" s="183"/>
      <c r="AY777" s="183"/>
      <c r="AZ777" s="183"/>
      <c r="BA777" s="183"/>
    </row>
    <row r="778" spans="1:53" x14ac:dyDescent="0.2">
      <c r="A778" s="183"/>
      <c r="B778" s="183"/>
      <c r="C778" s="183"/>
      <c r="D778" s="183"/>
      <c r="E778" s="183"/>
      <c r="F778" s="183"/>
      <c r="G778" s="183"/>
      <c r="H778" s="183"/>
      <c r="I778" s="183"/>
      <c r="J778" s="183"/>
      <c r="K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  <c r="AA778" s="183"/>
      <c r="AB778" s="183"/>
      <c r="AC778" s="183"/>
      <c r="AD778" s="183"/>
      <c r="AE778" s="183"/>
      <c r="AF778" s="183"/>
      <c r="AG778" s="183"/>
      <c r="AH778" s="183"/>
      <c r="AI778" s="183"/>
      <c r="AJ778" s="183"/>
      <c r="AK778" s="183"/>
      <c r="AL778" s="183"/>
      <c r="AM778" s="183"/>
      <c r="AN778" s="183"/>
      <c r="AO778" s="183"/>
      <c r="AP778" s="183"/>
      <c r="AQ778" s="183"/>
      <c r="AR778" s="183"/>
      <c r="AS778" s="183"/>
      <c r="AT778" s="183"/>
      <c r="AU778" s="183"/>
      <c r="AV778" s="183"/>
      <c r="AW778" s="183"/>
      <c r="AX778" s="183"/>
      <c r="AY778" s="183"/>
      <c r="AZ778" s="183"/>
      <c r="BA778" s="183"/>
    </row>
    <row r="779" spans="1:53" x14ac:dyDescent="0.2">
      <c r="A779" s="183"/>
      <c r="B779" s="183"/>
      <c r="C779" s="183"/>
      <c r="D779" s="183"/>
      <c r="E779" s="183"/>
      <c r="F779" s="183"/>
      <c r="G779" s="183"/>
      <c r="H779" s="183"/>
      <c r="I779" s="183"/>
      <c r="J779" s="183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  <c r="AB779" s="183"/>
      <c r="AC779" s="183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  <c r="AO779" s="183"/>
      <c r="AP779" s="183"/>
      <c r="AQ779" s="183"/>
      <c r="AR779" s="183"/>
      <c r="AS779" s="183"/>
      <c r="AT779" s="183"/>
      <c r="AU779" s="183"/>
      <c r="AV779" s="183"/>
      <c r="AW779" s="183"/>
      <c r="AX779" s="183"/>
      <c r="AY779" s="183"/>
      <c r="AZ779" s="183"/>
      <c r="BA779" s="183"/>
    </row>
    <row r="780" spans="1:53" x14ac:dyDescent="0.2">
      <c r="A780" s="183"/>
      <c r="B780" s="183"/>
      <c r="C780" s="183"/>
      <c r="D780" s="183"/>
      <c r="E780" s="183"/>
      <c r="F780" s="183"/>
      <c r="G780" s="183"/>
      <c r="H780" s="183"/>
      <c r="I780" s="183"/>
      <c r="J780" s="183"/>
      <c r="K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  <c r="AB780" s="183"/>
      <c r="AC780" s="183"/>
      <c r="AD780" s="183"/>
      <c r="AE780" s="183"/>
      <c r="AF780" s="183"/>
      <c r="AG780" s="183"/>
      <c r="AH780" s="183"/>
      <c r="AI780" s="183"/>
      <c r="AJ780" s="183"/>
      <c r="AK780" s="183"/>
      <c r="AL780" s="183"/>
      <c r="AM780" s="183"/>
      <c r="AN780" s="183"/>
      <c r="AO780" s="183"/>
      <c r="AP780" s="183"/>
      <c r="AQ780" s="183"/>
      <c r="AR780" s="183"/>
      <c r="AS780" s="183"/>
      <c r="AT780" s="183"/>
      <c r="AU780" s="183"/>
      <c r="AV780" s="183"/>
      <c r="AW780" s="183"/>
      <c r="AX780" s="183"/>
      <c r="AY780" s="183"/>
      <c r="AZ780" s="183"/>
      <c r="BA780" s="183"/>
    </row>
    <row r="781" spans="1:53" x14ac:dyDescent="0.2">
      <c r="A781" s="183"/>
      <c r="B781" s="183"/>
      <c r="C781" s="183"/>
      <c r="D781" s="183"/>
      <c r="E781" s="183"/>
      <c r="F781" s="183"/>
      <c r="G781" s="183"/>
      <c r="H781" s="183"/>
      <c r="I781" s="183"/>
      <c r="J781" s="183"/>
      <c r="K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  <c r="AB781" s="183"/>
      <c r="AC781" s="183"/>
      <c r="AD781" s="183"/>
      <c r="AE781" s="183"/>
      <c r="AF781" s="183"/>
      <c r="AG781" s="183"/>
      <c r="AH781" s="183"/>
      <c r="AI781" s="183"/>
      <c r="AJ781" s="183"/>
      <c r="AK781" s="183"/>
      <c r="AL781" s="183"/>
      <c r="AM781" s="183"/>
      <c r="AN781" s="183"/>
      <c r="AO781" s="183"/>
      <c r="AP781" s="183"/>
      <c r="AQ781" s="183"/>
      <c r="AR781" s="183"/>
      <c r="AS781" s="183"/>
      <c r="AT781" s="183"/>
      <c r="AU781" s="183"/>
      <c r="AV781" s="183"/>
      <c r="AW781" s="183"/>
      <c r="AX781" s="183"/>
      <c r="AY781" s="183"/>
      <c r="AZ781" s="183"/>
      <c r="BA781" s="183"/>
    </row>
    <row r="782" spans="1:53" x14ac:dyDescent="0.2">
      <c r="A782" s="183"/>
      <c r="B782" s="183"/>
      <c r="C782" s="183"/>
      <c r="D782" s="183"/>
      <c r="E782" s="183"/>
      <c r="F782" s="183"/>
      <c r="G782" s="183"/>
      <c r="H782" s="183"/>
      <c r="I782" s="183"/>
      <c r="J782" s="183"/>
      <c r="K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  <c r="AB782" s="183"/>
      <c r="AC782" s="183"/>
      <c r="AD782" s="183"/>
      <c r="AE782" s="183"/>
      <c r="AF782" s="183"/>
      <c r="AG782" s="183"/>
      <c r="AH782" s="183"/>
      <c r="AI782" s="183"/>
      <c r="AJ782" s="183"/>
      <c r="AK782" s="183"/>
      <c r="AL782" s="183"/>
      <c r="AM782" s="183"/>
      <c r="AN782" s="183"/>
      <c r="AO782" s="183"/>
      <c r="AP782" s="183"/>
      <c r="AQ782" s="183"/>
      <c r="AR782" s="183"/>
      <c r="AS782" s="183"/>
      <c r="AT782" s="183"/>
      <c r="AU782" s="183"/>
      <c r="AV782" s="183"/>
      <c r="AW782" s="183"/>
      <c r="AX782" s="183"/>
      <c r="AY782" s="183"/>
      <c r="AZ782" s="183"/>
      <c r="BA782" s="183"/>
    </row>
    <row r="783" spans="1:53" x14ac:dyDescent="0.2">
      <c r="A783" s="183"/>
      <c r="B783" s="183"/>
      <c r="C783" s="183"/>
      <c r="D783" s="183"/>
      <c r="E783" s="183"/>
      <c r="F783" s="183"/>
      <c r="G783" s="183"/>
      <c r="H783" s="183"/>
      <c r="I783" s="183"/>
      <c r="J783" s="183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  <c r="AB783" s="183"/>
      <c r="AC783" s="183"/>
      <c r="AD783" s="183"/>
      <c r="AE783" s="183"/>
      <c r="AF783" s="183"/>
      <c r="AG783" s="183"/>
      <c r="AH783" s="183"/>
      <c r="AI783" s="183"/>
      <c r="AJ783" s="183"/>
      <c r="AK783" s="183"/>
      <c r="AL783" s="183"/>
      <c r="AM783" s="183"/>
      <c r="AN783" s="183"/>
      <c r="AO783" s="183"/>
      <c r="AP783" s="183"/>
      <c r="AQ783" s="183"/>
      <c r="AR783" s="183"/>
      <c r="AS783" s="183"/>
      <c r="AT783" s="183"/>
      <c r="AU783" s="183"/>
      <c r="AV783" s="183"/>
      <c r="AW783" s="183"/>
      <c r="AX783" s="183"/>
      <c r="AY783" s="183"/>
      <c r="AZ783" s="183"/>
      <c r="BA783" s="183"/>
    </row>
    <row r="784" spans="1:53" x14ac:dyDescent="0.2">
      <c r="A784" s="183"/>
      <c r="B784" s="183"/>
      <c r="C784" s="183"/>
      <c r="D784" s="183"/>
      <c r="E784" s="183"/>
      <c r="F784" s="183"/>
      <c r="G784" s="183"/>
      <c r="H784" s="183"/>
      <c r="I784" s="183"/>
      <c r="J784" s="183"/>
      <c r="K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  <c r="AB784" s="183"/>
      <c r="AC784" s="183"/>
      <c r="AD784" s="183"/>
      <c r="AE784" s="183"/>
      <c r="AF784" s="183"/>
      <c r="AG784" s="183"/>
      <c r="AH784" s="183"/>
      <c r="AI784" s="183"/>
      <c r="AJ784" s="183"/>
      <c r="AK784" s="183"/>
      <c r="AL784" s="183"/>
      <c r="AM784" s="183"/>
      <c r="AN784" s="183"/>
      <c r="AO784" s="183"/>
      <c r="AP784" s="183"/>
      <c r="AQ784" s="183"/>
      <c r="AR784" s="183"/>
      <c r="AS784" s="183"/>
      <c r="AT784" s="183"/>
      <c r="AU784" s="183"/>
      <c r="AV784" s="183"/>
      <c r="AW784" s="183"/>
      <c r="AX784" s="183"/>
      <c r="AY784" s="183"/>
      <c r="AZ784" s="183"/>
      <c r="BA784" s="183"/>
    </row>
    <row r="785" spans="1:53" x14ac:dyDescent="0.2">
      <c r="A785" s="183"/>
      <c r="B785" s="183"/>
      <c r="C785" s="183"/>
      <c r="D785" s="183"/>
      <c r="E785" s="183"/>
      <c r="F785" s="183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  <c r="AB785" s="183"/>
      <c r="AC785" s="183"/>
      <c r="AD785" s="183"/>
      <c r="AE785" s="183"/>
      <c r="AF785" s="183"/>
      <c r="AG785" s="183"/>
      <c r="AH785" s="183"/>
      <c r="AI785" s="183"/>
      <c r="AJ785" s="183"/>
      <c r="AK785" s="183"/>
      <c r="AL785" s="183"/>
      <c r="AM785" s="183"/>
      <c r="AN785" s="183"/>
      <c r="AO785" s="183"/>
      <c r="AP785" s="183"/>
      <c r="AQ785" s="183"/>
      <c r="AR785" s="183"/>
      <c r="AS785" s="183"/>
      <c r="AT785" s="183"/>
      <c r="AU785" s="183"/>
      <c r="AV785" s="183"/>
      <c r="AW785" s="183"/>
      <c r="AX785" s="183"/>
      <c r="AY785" s="183"/>
      <c r="AZ785" s="183"/>
      <c r="BA785" s="183"/>
    </row>
    <row r="786" spans="1:53" x14ac:dyDescent="0.2">
      <c r="A786" s="183"/>
      <c r="B786" s="183"/>
      <c r="C786" s="183"/>
      <c r="D786" s="183"/>
      <c r="E786" s="183"/>
      <c r="F786" s="183"/>
      <c r="G786" s="183"/>
      <c r="H786" s="183"/>
      <c r="I786" s="183"/>
      <c r="J786" s="183"/>
      <c r="K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  <c r="AB786" s="183"/>
      <c r="AC786" s="183"/>
      <c r="AD786" s="183"/>
      <c r="AE786" s="183"/>
      <c r="AF786" s="183"/>
      <c r="AG786" s="183"/>
      <c r="AH786" s="183"/>
      <c r="AI786" s="183"/>
      <c r="AJ786" s="183"/>
      <c r="AK786" s="183"/>
      <c r="AL786" s="183"/>
      <c r="AM786" s="183"/>
      <c r="AN786" s="183"/>
      <c r="AO786" s="183"/>
      <c r="AP786" s="183"/>
      <c r="AQ786" s="183"/>
      <c r="AR786" s="183"/>
      <c r="AS786" s="183"/>
      <c r="AT786" s="183"/>
      <c r="AU786" s="183"/>
      <c r="AV786" s="183"/>
      <c r="AW786" s="183"/>
      <c r="AX786" s="183"/>
      <c r="AY786" s="183"/>
      <c r="AZ786" s="183"/>
      <c r="BA786" s="183"/>
    </row>
    <row r="787" spans="1:53" x14ac:dyDescent="0.2">
      <c r="A787" s="183"/>
      <c r="B787" s="183"/>
      <c r="C787" s="183"/>
      <c r="D787" s="183"/>
      <c r="E787" s="183"/>
      <c r="F787" s="183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  <c r="AB787" s="183"/>
      <c r="AC787" s="183"/>
      <c r="AD787" s="183"/>
      <c r="AE787" s="183"/>
      <c r="AF787" s="183"/>
      <c r="AG787" s="183"/>
      <c r="AH787" s="183"/>
      <c r="AI787" s="183"/>
      <c r="AJ787" s="183"/>
      <c r="AK787" s="183"/>
      <c r="AL787" s="183"/>
      <c r="AM787" s="183"/>
      <c r="AN787" s="183"/>
      <c r="AO787" s="183"/>
      <c r="AP787" s="183"/>
      <c r="AQ787" s="183"/>
      <c r="AR787" s="183"/>
      <c r="AS787" s="183"/>
      <c r="AT787" s="183"/>
      <c r="AU787" s="183"/>
      <c r="AV787" s="183"/>
      <c r="AW787" s="183"/>
      <c r="AX787" s="183"/>
      <c r="AY787" s="183"/>
      <c r="AZ787" s="183"/>
      <c r="BA787" s="183"/>
    </row>
    <row r="788" spans="1:53" x14ac:dyDescent="0.2">
      <c r="A788" s="183"/>
      <c r="B788" s="183"/>
      <c r="C788" s="183"/>
      <c r="D788" s="183"/>
      <c r="E788" s="183"/>
      <c r="F788" s="183"/>
      <c r="G788" s="183"/>
      <c r="H788" s="183"/>
      <c r="I788" s="183"/>
      <c r="J788" s="183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  <c r="AB788" s="183"/>
      <c r="AC788" s="183"/>
      <c r="AD788" s="183"/>
      <c r="AE788" s="183"/>
      <c r="AF788" s="183"/>
      <c r="AG788" s="183"/>
      <c r="AH788" s="183"/>
      <c r="AI788" s="183"/>
      <c r="AJ788" s="183"/>
      <c r="AK788" s="183"/>
      <c r="AL788" s="183"/>
      <c r="AM788" s="183"/>
      <c r="AN788" s="183"/>
      <c r="AO788" s="183"/>
      <c r="AP788" s="183"/>
      <c r="AQ788" s="183"/>
      <c r="AR788" s="183"/>
      <c r="AS788" s="183"/>
      <c r="AT788" s="183"/>
      <c r="AU788" s="183"/>
      <c r="AV788" s="183"/>
      <c r="AW788" s="183"/>
      <c r="AX788" s="183"/>
      <c r="AY788" s="183"/>
      <c r="AZ788" s="183"/>
      <c r="BA788" s="183"/>
    </row>
    <row r="789" spans="1:53" x14ac:dyDescent="0.2">
      <c r="A789" s="183"/>
      <c r="B789" s="183"/>
      <c r="C789" s="183"/>
      <c r="D789" s="183"/>
      <c r="E789" s="183"/>
      <c r="F789" s="183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  <c r="AA789" s="183"/>
      <c r="AB789" s="183"/>
      <c r="AC789" s="183"/>
      <c r="AD789" s="183"/>
      <c r="AE789" s="183"/>
      <c r="AF789" s="183"/>
      <c r="AG789" s="183"/>
      <c r="AH789" s="183"/>
      <c r="AI789" s="183"/>
      <c r="AJ789" s="183"/>
      <c r="AK789" s="183"/>
      <c r="AL789" s="183"/>
      <c r="AM789" s="183"/>
      <c r="AN789" s="183"/>
      <c r="AO789" s="183"/>
      <c r="AP789" s="183"/>
      <c r="AQ789" s="183"/>
      <c r="AR789" s="183"/>
      <c r="AS789" s="183"/>
      <c r="AT789" s="183"/>
      <c r="AU789" s="183"/>
      <c r="AV789" s="183"/>
      <c r="AW789" s="183"/>
      <c r="AX789" s="183"/>
      <c r="AY789" s="183"/>
      <c r="AZ789" s="183"/>
      <c r="BA789" s="183"/>
    </row>
    <row r="790" spans="1:53" x14ac:dyDescent="0.2">
      <c r="A790" s="183"/>
      <c r="B790" s="183"/>
      <c r="C790" s="183"/>
      <c r="D790" s="183"/>
      <c r="E790" s="183"/>
      <c r="F790" s="183"/>
      <c r="G790" s="183"/>
      <c r="H790" s="183"/>
      <c r="I790" s="183"/>
      <c r="J790" s="183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  <c r="AA790" s="183"/>
      <c r="AB790" s="183"/>
      <c r="AC790" s="183"/>
      <c r="AD790" s="183"/>
      <c r="AE790" s="183"/>
      <c r="AF790" s="183"/>
      <c r="AG790" s="183"/>
      <c r="AH790" s="183"/>
      <c r="AI790" s="183"/>
      <c r="AJ790" s="183"/>
      <c r="AK790" s="183"/>
      <c r="AL790" s="183"/>
      <c r="AM790" s="183"/>
      <c r="AN790" s="183"/>
      <c r="AO790" s="183"/>
      <c r="AP790" s="183"/>
      <c r="AQ790" s="183"/>
      <c r="AR790" s="183"/>
      <c r="AS790" s="183"/>
      <c r="AT790" s="183"/>
      <c r="AU790" s="183"/>
      <c r="AV790" s="183"/>
      <c r="AW790" s="183"/>
      <c r="AX790" s="183"/>
      <c r="AY790" s="183"/>
      <c r="AZ790" s="183"/>
      <c r="BA790" s="183"/>
    </row>
    <row r="791" spans="1:53" x14ac:dyDescent="0.2">
      <c r="A791" s="183"/>
      <c r="B791" s="183"/>
      <c r="C791" s="183"/>
      <c r="D791" s="183"/>
      <c r="E791" s="183"/>
      <c r="F791" s="183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  <c r="AA791" s="183"/>
      <c r="AB791" s="183"/>
      <c r="AC791" s="183"/>
      <c r="AD791" s="183"/>
      <c r="AE791" s="183"/>
      <c r="AF791" s="183"/>
      <c r="AG791" s="183"/>
      <c r="AH791" s="183"/>
      <c r="AI791" s="183"/>
      <c r="AJ791" s="183"/>
      <c r="AK791" s="183"/>
      <c r="AL791" s="183"/>
      <c r="AM791" s="183"/>
      <c r="AN791" s="183"/>
      <c r="AO791" s="183"/>
      <c r="AP791" s="183"/>
      <c r="AQ791" s="183"/>
      <c r="AR791" s="183"/>
      <c r="AS791" s="183"/>
      <c r="AT791" s="183"/>
      <c r="AU791" s="183"/>
      <c r="AV791" s="183"/>
      <c r="AW791" s="183"/>
      <c r="AX791" s="183"/>
      <c r="AY791" s="183"/>
      <c r="AZ791" s="183"/>
      <c r="BA791" s="183"/>
    </row>
    <row r="792" spans="1:53" x14ac:dyDescent="0.2">
      <c r="A792" s="183"/>
      <c r="B792" s="183"/>
      <c r="C792" s="183"/>
      <c r="D792" s="183"/>
      <c r="E792" s="183"/>
      <c r="F792" s="183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  <c r="AB792" s="183"/>
      <c r="AC792" s="183"/>
      <c r="AD792" s="183"/>
      <c r="AE792" s="183"/>
      <c r="AF792" s="183"/>
      <c r="AG792" s="183"/>
      <c r="AH792" s="183"/>
      <c r="AI792" s="183"/>
      <c r="AJ792" s="183"/>
      <c r="AK792" s="183"/>
      <c r="AL792" s="183"/>
      <c r="AM792" s="183"/>
      <c r="AN792" s="183"/>
      <c r="AO792" s="183"/>
      <c r="AP792" s="183"/>
      <c r="AQ792" s="183"/>
      <c r="AR792" s="183"/>
      <c r="AS792" s="183"/>
      <c r="AT792" s="183"/>
      <c r="AU792" s="183"/>
      <c r="AV792" s="183"/>
      <c r="AW792" s="183"/>
      <c r="AX792" s="183"/>
      <c r="AY792" s="183"/>
      <c r="AZ792" s="183"/>
      <c r="BA792" s="183"/>
    </row>
    <row r="793" spans="1:53" x14ac:dyDescent="0.2">
      <c r="A793" s="183"/>
      <c r="B793" s="183"/>
      <c r="C793" s="183"/>
      <c r="D793" s="183"/>
      <c r="E793" s="183"/>
      <c r="F793" s="183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  <c r="AB793" s="183"/>
      <c r="AC793" s="183"/>
      <c r="AD793" s="183"/>
      <c r="AE793" s="183"/>
      <c r="AF793" s="183"/>
      <c r="AG793" s="183"/>
      <c r="AH793" s="183"/>
      <c r="AI793" s="183"/>
      <c r="AJ793" s="183"/>
      <c r="AK793" s="183"/>
      <c r="AL793" s="183"/>
      <c r="AM793" s="183"/>
      <c r="AN793" s="183"/>
      <c r="AO793" s="183"/>
      <c r="AP793" s="183"/>
      <c r="AQ793" s="183"/>
      <c r="AR793" s="183"/>
      <c r="AS793" s="183"/>
      <c r="AT793" s="183"/>
      <c r="AU793" s="183"/>
      <c r="AV793" s="183"/>
      <c r="AW793" s="183"/>
      <c r="AX793" s="183"/>
      <c r="AY793" s="183"/>
      <c r="AZ793" s="183"/>
      <c r="BA793" s="183"/>
    </row>
    <row r="794" spans="1:53" x14ac:dyDescent="0.2">
      <c r="A794" s="183"/>
      <c r="B794" s="183"/>
      <c r="C794" s="183"/>
      <c r="D794" s="183"/>
      <c r="E794" s="183"/>
      <c r="F794" s="183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  <c r="AB794" s="183"/>
      <c r="AC794" s="183"/>
      <c r="AD794" s="183"/>
      <c r="AE794" s="183"/>
      <c r="AF794" s="183"/>
      <c r="AG794" s="183"/>
      <c r="AH794" s="183"/>
      <c r="AI794" s="183"/>
      <c r="AJ794" s="183"/>
      <c r="AK794" s="183"/>
      <c r="AL794" s="183"/>
      <c r="AM794" s="183"/>
      <c r="AN794" s="183"/>
      <c r="AO794" s="183"/>
      <c r="AP794" s="183"/>
      <c r="AQ794" s="183"/>
      <c r="AR794" s="183"/>
      <c r="AS794" s="183"/>
      <c r="AT794" s="183"/>
      <c r="AU794" s="183"/>
      <c r="AV794" s="183"/>
      <c r="AW794" s="183"/>
      <c r="AX794" s="183"/>
      <c r="AY794" s="183"/>
      <c r="AZ794" s="183"/>
      <c r="BA794" s="183"/>
    </row>
    <row r="795" spans="1:53" x14ac:dyDescent="0.2">
      <c r="A795" s="183"/>
      <c r="B795" s="183"/>
      <c r="C795" s="183"/>
      <c r="D795" s="183"/>
      <c r="E795" s="183"/>
      <c r="F795" s="183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  <c r="AB795" s="183"/>
      <c r="AC795" s="183"/>
      <c r="AD795" s="183"/>
      <c r="AE795" s="183"/>
      <c r="AF795" s="183"/>
      <c r="AG795" s="183"/>
      <c r="AH795" s="183"/>
      <c r="AI795" s="183"/>
      <c r="AJ795" s="183"/>
      <c r="AK795" s="183"/>
      <c r="AL795" s="183"/>
      <c r="AM795" s="183"/>
      <c r="AN795" s="183"/>
      <c r="AO795" s="183"/>
      <c r="AP795" s="183"/>
      <c r="AQ795" s="183"/>
      <c r="AR795" s="183"/>
      <c r="AS795" s="183"/>
      <c r="AT795" s="183"/>
      <c r="AU795" s="183"/>
      <c r="AV795" s="183"/>
      <c r="AW795" s="183"/>
      <c r="AX795" s="183"/>
      <c r="AY795" s="183"/>
      <c r="AZ795" s="183"/>
      <c r="BA795" s="183"/>
    </row>
    <row r="796" spans="1:53" x14ac:dyDescent="0.2">
      <c r="A796" s="183"/>
      <c r="B796" s="183"/>
      <c r="C796" s="183"/>
      <c r="D796" s="183"/>
      <c r="E796" s="183"/>
      <c r="F796" s="183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  <c r="AB796" s="183"/>
      <c r="AC796" s="183"/>
      <c r="AD796" s="183"/>
      <c r="AE796" s="183"/>
      <c r="AF796" s="183"/>
      <c r="AG796" s="183"/>
      <c r="AH796" s="183"/>
      <c r="AI796" s="183"/>
      <c r="AJ796" s="183"/>
      <c r="AK796" s="183"/>
      <c r="AL796" s="183"/>
      <c r="AM796" s="183"/>
      <c r="AN796" s="183"/>
      <c r="AO796" s="183"/>
      <c r="AP796" s="183"/>
      <c r="AQ796" s="183"/>
      <c r="AR796" s="183"/>
      <c r="AS796" s="183"/>
      <c r="AT796" s="183"/>
      <c r="AU796" s="183"/>
      <c r="AV796" s="183"/>
      <c r="AW796" s="183"/>
      <c r="AX796" s="183"/>
      <c r="AY796" s="183"/>
      <c r="AZ796" s="183"/>
      <c r="BA796" s="183"/>
    </row>
    <row r="797" spans="1:53" x14ac:dyDescent="0.2">
      <c r="A797" s="183"/>
      <c r="B797" s="183"/>
      <c r="C797" s="183"/>
      <c r="D797" s="183"/>
      <c r="E797" s="183"/>
      <c r="F797" s="183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  <c r="AB797" s="183"/>
      <c r="AC797" s="183"/>
      <c r="AD797" s="183"/>
      <c r="AE797" s="183"/>
      <c r="AF797" s="183"/>
      <c r="AG797" s="183"/>
      <c r="AH797" s="183"/>
      <c r="AI797" s="183"/>
      <c r="AJ797" s="183"/>
      <c r="AK797" s="183"/>
      <c r="AL797" s="183"/>
      <c r="AM797" s="183"/>
      <c r="AN797" s="183"/>
      <c r="AO797" s="183"/>
      <c r="AP797" s="183"/>
      <c r="AQ797" s="183"/>
      <c r="AR797" s="183"/>
      <c r="AS797" s="183"/>
      <c r="AT797" s="183"/>
      <c r="AU797" s="183"/>
      <c r="AV797" s="183"/>
      <c r="AW797" s="183"/>
      <c r="AX797" s="183"/>
      <c r="AY797" s="183"/>
      <c r="AZ797" s="183"/>
      <c r="BA797" s="183"/>
    </row>
    <row r="798" spans="1:53" x14ac:dyDescent="0.2">
      <c r="A798" s="183"/>
      <c r="B798" s="183"/>
      <c r="C798" s="183"/>
      <c r="D798" s="183"/>
      <c r="E798" s="183"/>
      <c r="F798" s="183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  <c r="AB798" s="183"/>
      <c r="AC798" s="183"/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  <c r="AO798" s="183"/>
      <c r="AP798" s="183"/>
      <c r="AQ798" s="183"/>
      <c r="AR798" s="183"/>
      <c r="AS798" s="183"/>
      <c r="AT798" s="183"/>
      <c r="AU798" s="183"/>
      <c r="AV798" s="183"/>
      <c r="AW798" s="183"/>
      <c r="AX798" s="183"/>
      <c r="AY798" s="183"/>
      <c r="AZ798" s="183"/>
      <c r="BA798" s="183"/>
    </row>
    <row r="799" spans="1:53" x14ac:dyDescent="0.2">
      <c r="A799" s="183"/>
      <c r="B799" s="183"/>
      <c r="C799" s="183"/>
      <c r="D799" s="183"/>
      <c r="E799" s="183"/>
      <c r="F799" s="183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  <c r="AB799" s="183"/>
      <c r="AC799" s="183"/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  <c r="AO799" s="183"/>
      <c r="AP799" s="183"/>
      <c r="AQ799" s="183"/>
      <c r="AR799" s="183"/>
      <c r="AS799" s="183"/>
      <c r="AT799" s="183"/>
      <c r="AU799" s="183"/>
      <c r="AV799" s="183"/>
      <c r="AW799" s="183"/>
      <c r="AX799" s="183"/>
      <c r="AY799" s="183"/>
      <c r="AZ799" s="183"/>
      <c r="BA799" s="183"/>
    </row>
    <row r="800" spans="1:53" x14ac:dyDescent="0.2">
      <c r="A800" s="183"/>
      <c r="B800" s="183"/>
      <c r="C800" s="183"/>
      <c r="D800" s="183"/>
      <c r="E800" s="183"/>
      <c r="F800" s="183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  <c r="AB800" s="183"/>
      <c r="AC800" s="183"/>
      <c r="AD800" s="183"/>
      <c r="AE800" s="183"/>
      <c r="AF800" s="183"/>
      <c r="AG800" s="183"/>
      <c r="AH800" s="183"/>
      <c r="AI800" s="183"/>
      <c r="AJ800" s="183"/>
      <c r="AK800" s="183"/>
      <c r="AL800" s="183"/>
      <c r="AM800" s="183"/>
      <c r="AN800" s="183"/>
      <c r="AO800" s="183"/>
      <c r="AP800" s="183"/>
      <c r="AQ800" s="183"/>
      <c r="AR800" s="183"/>
      <c r="AS800" s="183"/>
      <c r="AT800" s="183"/>
      <c r="AU800" s="183"/>
      <c r="AV800" s="183"/>
      <c r="AW800" s="183"/>
      <c r="AX800" s="183"/>
      <c r="AY800" s="183"/>
      <c r="AZ800" s="183"/>
      <c r="BA800" s="183"/>
    </row>
    <row r="801" spans="1:53" x14ac:dyDescent="0.2">
      <c r="A801" s="183"/>
      <c r="B801" s="183"/>
      <c r="C801" s="183"/>
      <c r="D801" s="183"/>
      <c r="E801" s="183"/>
      <c r="F801" s="183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  <c r="AA801" s="183"/>
      <c r="AB801" s="183"/>
      <c r="AC801" s="183"/>
      <c r="AD801" s="183"/>
      <c r="AE801" s="183"/>
      <c r="AF801" s="183"/>
      <c r="AG801" s="183"/>
      <c r="AH801" s="183"/>
      <c r="AI801" s="183"/>
      <c r="AJ801" s="183"/>
      <c r="AK801" s="183"/>
      <c r="AL801" s="183"/>
      <c r="AM801" s="183"/>
      <c r="AN801" s="183"/>
      <c r="AO801" s="183"/>
      <c r="AP801" s="183"/>
      <c r="AQ801" s="183"/>
      <c r="AR801" s="183"/>
      <c r="AS801" s="183"/>
      <c r="AT801" s="183"/>
      <c r="AU801" s="183"/>
      <c r="AV801" s="183"/>
      <c r="AW801" s="183"/>
      <c r="AX801" s="183"/>
      <c r="AY801" s="183"/>
      <c r="AZ801" s="183"/>
      <c r="BA801" s="183"/>
    </row>
    <row r="802" spans="1:53" x14ac:dyDescent="0.2">
      <c r="A802" s="183"/>
      <c r="B802" s="183"/>
      <c r="C802" s="183"/>
      <c r="D802" s="183"/>
      <c r="E802" s="183"/>
      <c r="F802" s="183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  <c r="AA802" s="183"/>
      <c r="AB802" s="183"/>
      <c r="AC802" s="183"/>
      <c r="AD802" s="183"/>
      <c r="AE802" s="183"/>
      <c r="AF802" s="183"/>
      <c r="AG802" s="183"/>
      <c r="AH802" s="183"/>
      <c r="AI802" s="183"/>
      <c r="AJ802" s="183"/>
      <c r="AK802" s="183"/>
      <c r="AL802" s="183"/>
      <c r="AM802" s="183"/>
      <c r="AN802" s="183"/>
      <c r="AO802" s="183"/>
      <c r="AP802" s="183"/>
      <c r="AQ802" s="183"/>
      <c r="AR802" s="183"/>
      <c r="AS802" s="183"/>
      <c r="AT802" s="183"/>
      <c r="AU802" s="183"/>
      <c r="AV802" s="183"/>
      <c r="AW802" s="183"/>
      <c r="AX802" s="183"/>
      <c r="AY802" s="183"/>
      <c r="AZ802" s="183"/>
      <c r="BA802" s="183"/>
    </row>
    <row r="803" spans="1:53" x14ac:dyDescent="0.2">
      <c r="A803" s="183"/>
      <c r="B803" s="183"/>
      <c r="C803" s="183"/>
      <c r="D803" s="183"/>
      <c r="E803" s="183"/>
      <c r="F803" s="183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  <c r="AA803" s="183"/>
      <c r="AB803" s="183"/>
      <c r="AC803" s="183"/>
      <c r="AD803" s="183"/>
      <c r="AE803" s="183"/>
      <c r="AF803" s="183"/>
      <c r="AG803" s="183"/>
      <c r="AH803" s="183"/>
      <c r="AI803" s="183"/>
      <c r="AJ803" s="183"/>
      <c r="AK803" s="183"/>
      <c r="AL803" s="183"/>
      <c r="AM803" s="183"/>
      <c r="AN803" s="183"/>
      <c r="AO803" s="183"/>
      <c r="AP803" s="183"/>
      <c r="AQ803" s="183"/>
      <c r="AR803" s="183"/>
      <c r="AS803" s="183"/>
      <c r="AT803" s="183"/>
      <c r="AU803" s="183"/>
      <c r="AV803" s="183"/>
      <c r="AW803" s="183"/>
      <c r="AX803" s="183"/>
      <c r="AY803" s="183"/>
      <c r="AZ803" s="183"/>
      <c r="BA803" s="183"/>
    </row>
    <row r="804" spans="1:53" x14ac:dyDescent="0.2">
      <c r="A804" s="183"/>
      <c r="B804" s="183"/>
      <c r="C804" s="183"/>
      <c r="D804" s="183"/>
      <c r="E804" s="183"/>
      <c r="F804" s="183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  <c r="AA804" s="183"/>
      <c r="AB804" s="183"/>
      <c r="AC804" s="183"/>
      <c r="AD804" s="183"/>
      <c r="AE804" s="183"/>
      <c r="AF804" s="183"/>
      <c r="AG804" s="183"/>
      <c r="AH804" s="183"/>
      <c r="AI804" s="183"/>
      <c r="AJ804" s="183"/>
      <c r="AK804" s="183"/>
      <c r="AL804" s="183"/>
      <c r="AM804" s="183"/>
      <c r="AN804" s="183"/>
      <c r="AO804" s="183"/>
      <c r="AP804" s="183"/>
      <c r="AQ804" s="183"/>
      <c r="AR804" s="183"/>
      <c r="AS804" s="183"/>
      <c r="AT804" s="183"/>
      <c r="AU804" s="183"/>
      <c r="AV804" s="183"/>
      <c r="AW804" s="183"/>
      <c r="AX804" s="183"/>
      <c r="AY804" s="183"/>
      <c r="AZ804" s="183"/>
      <c r="BA804" s="183"/>
    </row>
    <row r="805" spans="1:53" x14ac:dyDescent="0.2">
      <c r="A805" s="183"/>
      <c r="B805" s="183"/>
      <c r="C805" s="183"/>
      <c r="D805" s="183"/>
      <c r="E805" s="183"/>
      <c r="F805" s="183"/>
      <c r="G805" s="183"/>
      <c r="H805" s="183"/>
      <c r="I805" s="183"/>
      <c r="J805" s="183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  <c r="AA805" s="183"/>
      <c r="AB805" s="183"/>
      <c r="AC805" s="183"/>
      <c r="AD805" s="183"/>
      <c r="AE805" s="183"/>
      <c r="AF805" s="183"/>
      <c r="AG805" s="183"/>
      <c r="AH805" s="183"/>
      <c r="AI805" s="183"/>
      <c r="AJ805" s="183"/>
      <c r="AK805" s="183"/>
      <c r="AL805" s="183"/>
      <c r="AM805" s="183"/>
      <c r="AN805" s="183"/>
      <c r="AO805" s="183"/>
      <c r="AP805" s="183"/>
      <c r="AQ805" s="183"/>
      <c r="AR805" s="183"/>
      <c r="AS805" s="183"/>
      <c r="AT805" s="183"/>
      <c r="AU805" s="183"/>
      <c r="AV805" s="183"/>
      <c r="AW805" s="183"/>
      <c r="AX805" s="183"/>
      <c r="AY805" s="183"/>
      <c r="AZ805" s="183"/>
      <c r="BA805" s="183"/>
    </row>
    <row r="806" spans="1:53" x14ac:dyDescent="0.2">
      <c r="A806" s="183"/>
      <c r="B806" s="183"/>
      <c r="C806" s="183"/>
      <c r="D806" s="183"/>
      <c r="E806" s="183"/>
      <c r="F806" s="183"/>
      <c r="G806" s="183"/>
      <c r="H806" s="183"/>
      <c r="I806" s="183"/>
      <c r="J806" s="183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  <c r="AA806" s="183"/>
      <c r="AB806" s="183"/>
      <c r="AC806" s="183"/>
      <c r="AD806" s="183"/>
      <c r="AE806" s="183"/>
      <c r="AF806" s="183"/>
      <c r="AG806" s="183"/>
      <c r="AH806" s="183"/>
      <c r="AI806" s="183"/>
      <c r="AJ806" s="183"/>
      <c r="AK806" s="183"/>
      <c r="AL806" s="183"/>
      <c r="AM806" s="183"/>
      <c r="AN806" s="183"/>
      <c r="AO806" s="183"/>
      <c r="AP806" s="183"/>
      <c r="AQ806" s="183"/>
      <c r="AR806" s="183"/>
      <c r="AS806" s="183"/>
      <c r="AT806" s="183"/>
      <c r="AU806" s="183"/>
      <c r="AV806" s="183"/>
      <c r="AW806" s="183"/>
      <c r="AX806" s="183"/>
      <c r="AY806" s="183"/>
      <c r="AZ806" s="183"/>
      <c r="BA806" s="183"/>
    </row>
    <row r="807" spans="1:53" x14ac:dyDescent="0.2">
      <c r="A807" s="183"/>
      <c r="B807" s="183"/>
      <c r="C807" s="183"/>
      <c r="D807" s="183"/>
      <c r="E807" s="183"/>
      <c r="F807" s="183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  <c r="AA807" s="183"/>
      <c r="AB807" s="183"/>
      <c r="AC807" s="183"/>
      <c r="AD807" s="183"/>
      <c r="AE807" s="183"/>
      <c r="AF807" s="183"/>
      <c r="AG807" s="183"/>
      <c r="AH807" s="183"/>
      <c r="AI807" s="183"/>
      <c r="AJ807" s="183"/>
      <c r="AK807" s="183"/>
      <c r="AL807" s="183"/>
      <c r="AM807" s="183"/>
      <c r="AN807" s="183"/>
      <c r="AO807" s="183"/>
      <c r="AP807" s="183"/>
      <c r="AQ807" s="183"/>
      <c r="AR807" s="183"/>
      <c r="AS807" s="183"/>
      <c r="AT807" s="183"/>
      <c r="AU807" s="183"/>
      <c r="AV807" s="183"/>
      <c r="AW807" s="183"/>
      <c r="AX807" s="183"/>
      <c r="AY807" s="183"/>
      <c r="AZ807" s="183"/>
      <c r="BA807" s="183"/>
    </row>
    <row r="808" spans="1:53" x14ac:dyDescent="0.2">
      <c r="A808" s="183"/>
      <c r="B808" s="183"/>
      <c r="C808" s="183"/>
      <c r="D808" s="183"/>
      <c r="E808" s="183"/>
      <c r="F808" s="183"/>
      <c r="G808" s="183"/>
      <c r="H808" s="183"/>
      <c r="I808" s="183"/>
      <c r="J808" s="183"/>
      <c r="K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  <c r="AA808" s="183"/>
      <c r="AB808" s="183"/>
      <c r="AC808" s="183"/>
      <c r="AD808" s="183"/>
      <c r="AE808" s="183"/>
      <c r="AF808" s="183"/>
      <c r="AG808" s="183"/>
      <c r="AH808" s="183"/>
      <c r="AI808" s="183"/>
      <c r="AJ808" s="183"/>
      <c r="AK808" s="183"/>
      <c r="AL808" s="183"/>
      <c r="AM808" s="183"/>
      <c r="AN808" s="183"/>
      <c r="AO808" s="183"/>
      <c r="AP808" s="183"/>
      <c r="AQ808" s="183"/>
      <c r="AR808" s="183"/>
      <c r="AS808" s="183"/>
      <c r="AT808" s="183"/>
      <c r="AU808" s="183"/>
      <c r="AV808" s="183"/>
      <c r="AW808" s="183"/>
      <c r="AX808" s="183"/>
      <c r="AY808" s="183"/>
      <c r="AZ808" s="183"/>
      <c r="BA808" s="183"/>
    </row>
    <row r="809" spans="1:53" x14ac:dyDescent="0.2">
      <c r="A809" s="183"/>
      <c r="B809" s="183"/>
      <c r="C809" s="183"/>
      <c r="D809" s="183"/>
      <c r="E809" s="183"/>
      <c r="F809" s="183"/>
      <c r="G809" s="183"/>
      <c r="H809" s="183"/>
      <c r="I809" s="183"/>
      <c r="J809" s="183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  <c r="AA809" s="183"/>
      <c r="AB809" s="183"/>
      <c r="AC809" s="183"/>
      <c r="AD809" s="183"/>
      <c r="AE809" s="183"/>
      <c r="AF809" s="183"/>
      <c r="AG809" s="183"/>
      <c r="AH809" s="183"/>
      <c r="AI809" s="183"/>
      <c r="AJ809" s="183"/>
      <c r="AK809" s="183"/>
      <c r="AL809" s="183"/>
      <c r="AM809" s="183"/>
      <c r="AN809" s="183"/>
      <c r="AO809" s="183"/>
      <c r="AP809" s="183"/>
      <c r="AQ809" s="183"/>
      <c r="AR809" s="183"/>
      <c r="AS809" s="183"/>
      <c r="AT809" s="183"/>
      <c r="AU809" s="183"/>
      <c r="AV809" s="183"/>
      <c r="AW809" s="183"/>
      <c r="AX809" s="183"/>
      <c r="AY809" s="183"/>
      <c r="AZ809" s="183"/>
      <c r="BA809" s="183"/>
    </row>
    <row r="810" spans="1:53" x14ac:dyDescent="0.2">
      <c r="A810" s="183"/>
      <c r="B810" s="183"/>
      <c r="C810" s="183"/>
      <c r="D810" s="183"/>
      <c r="E810" s="183"/>
      <c r="F810" s="183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  <c r="AA810" s="183"/>
      <c r="AB810" s="183"/>
      <c r="AC810" s="183"/>
      <c r="AD810" s="183"/>
      <c r="AE810" s="183"/>
      <c r="AF810" s="183"/>
      <c r="AG810" s="183"/>
      <c r="AH810" s="183"/>
      <c r="AI810" s="183"/>
      <c r="AJ810" s="183"/>
      <c r="AK810" s="183"/>
      <c r="AL810" s="183"/>
      <c r="AM810" s="183"/>
      <c r="AN810" s="183"/>
      <c r="AO810" s="183"/>
      <c r="AP810" s="183"/>
      <c r="AQ810" s="183"/>
      <c r="AR810" s="183"/>
      <c r="AS810" s="183"/>
      <c r="AT810" s="183"/>
      <c r="AU810" s="183"/>
      <c r="AV810" s="183"/>
      <c r="AW810" s="183"/>
      <c r="AX810" s="183"/>
      <c r="AY810" s="183"/>
      <c r="AZ810" s="183"/>
      <c r="BA810" s="183"/>
    </row>
    <row r="811" spans="1:53" x14ac:dyDescent="0.2">
      <c r="A811" s="183"/>
      <c r="B811" s="183"/>
      <c r="C811" s="183"/>
      <c r="D811" s="183"/>
      <c r="E811" s="183"/>
      <c r="F811" s="183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  <c r="AA811" s="183"/>
      <c r="AB811" s="183"/>
      <c r="AC811" s="183"/>
      <c r="AD811" s="183"/>
      <c r="AE811" s="183"/>
      <c r="AF811" s="183"/>
      <c r="AG811" s="183"/>
      <c r="AH811" s="183"/>
      <c r="AI811" s="183"/>
      <c r="AJ811" s="183"/>
      <c r="AK811" s="183"/>
      <c r="AL811" s="183"/>
      <c r="AM811" s="183"/>
      <c r="AN811" s="183"/>
      <c r="AO811" s="183"/>
      <c r="AP811" s="183"/>
      <c r="AQ811" s="183"/>
      <c r="AR811" s="183"/>
      <c r="AS811" s="183"/>
      <c r="AT811" s="183"/>
      <c r="AU811" s="183"/>
      <c r="AV811" s="183"/>
      <c r="AW811" s="183"/>
      <c r="AX811" s="183"/>
      <c r="AY811" s="183"/>
      <c r="AZ811" s="183"/>
      <c r="BA811" s="183"/>
    </row>
    <row r="812" spans="1:53" x14ac:dyDescent="0.2">
      <c r="A812" s="183"/>
      <c r="B812" s="183"/>
      <c r="C812" s="183"/>
      <c r="D812" s="183"/>
      <c r="E812" s="183"/>
      <c r="F812" s="183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  <c r="AA812" s="183"/>
      <c r="AB812" s="183"/>
      <c r="AC812" s="183"/>
      <c r="AD812" s="183"/>
      <c r="AE812" s="183"/>
      <c r="AF812" s="183"/>
      <c r="AG812" s="183"/>
      <c r="AH812" s="183"/>
      <c r="AI812" s="183"/>
      <c r="AJ812" s="183"/>
      <c r="AK812" s="183"/>
      <c r="AL812" s="183"/>
      <c r="AM812" s="183"/>
      <c r="AN812" s="183"/>
      <c r="AO812" s="183"/>
      <c r="AP812" s="183"/>
      <c r="AQ812" s="183"/>
      <c r="AR812" s="183"/>
      <c r="AS812" s="183"/>
      <c r="AT812" s="183"/>
      <c r="AU812" s="183"/>
      <c r="AV812" s="183"/>
      <c r="AW812" s="183"/>
      <c r="AX812" s="183"/>
      <c r="AY812" s="183"/>
      <c r="AZ812" s="183"/>
      <c r="BA812" s="183"/>
    </row>
    <row r="813" spans="1:53" x14ac:dyDescent="0.2">
      <c r="A813" s="183"/>
      <c r="B813" s="183"/>
      <c r="C813" s="183"/>
      <c r="D813" s="183"/>
      <c r="E813" s="183"/>
      <c r="F813" s="183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  <c r="AA813" s="183"/>
      <c r="AB813" s="183"/>
      <c r="AC813" s="183"/>
      <c r="AD813" s="183"/>
      <c r="AE813" s="183"/>
      <c r="AF813" s="183"/>
      <c r="AG813" s="183"/>
      <c r="AH813" s="183"/>
      <c r="AI813" s="183"/>
      <c r="AJ813" s="183"/>
      <c r="AK813" s="183"/>
      <c r="AL813" s="183"/>
      <c r="AM813" s="183"/>
      <c r="AN813" s="183"/>
      <c r="AO813" s="183"/>
      <c r="AP813" s="183"/>
      <c r="AQ813" s="183"/>
      <c r="AR813" s="183"/>
      <c r="AS813" s="183"/>
      <c r="AT813" s="183"/>
      <c r="AU813" s="183"/>
      <c r="AV813" s="183"/>
      <c r="AW813" s="183"/>
      <c r="AX813" s="183"/>
      <c r="AY813" s="183"/>
      <c r="AZ813" s="183"/>
      <c r="BA813" s="183"/>
    </row>
    <row r="814" spans="1:53" x14ac:dyDescent="0.2">
      <c r="A814" s="183"/>
      <c r="B814" s="183"/>
      <c r="C814" s="183"/>
      <c r="D814" s="183"/>
      <c r="E814" s="183"/>
      <c r="F814" s="183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  <c r="AA814" s="183"/>
      <c r="AB814" s="183"/>
      <c r="AC814" s="183"/>
      <c r="AD814" s="183"/>
      <c r="AE814" s="183"/>
      <c r="AF814" s="183"/>
      <c r="AG814" s="183"/>
      <c r="AH814" s="183"/>
      <c r="AI814" s="183"/>
      <c r="AJ814" s="183"/>
      <c r="AK814" s="183"/>
      <c r="AL814" s="183"/>
      <c r="AM814" s="183"/>
      <c r="AN814" s="183"/>
      <c r="AO814" s="183"/>
      <c r="AP814" s="183"/>
      <c r="AQ814" s="183"/>
      <c r="AR814" s="183"/>
      <c r="AS814" s="183"/>
      <c r="AT814" s="183"/>
      <c r="AU814" s="183"/>
      <c r="AV814" s="183"/>
      <c r="AW814" s="183"/>
      <c r="AX814" s="183"/>
      <c r="AY814" s="183"/>
      <c r="AZ814" s="183"/>
      <c r="BA814" s="183"/>
    </row>
    <row r="815" spans="1:53" x14ac:dyDescent="0.2">
      <c r="A815" s="183"/>
      <c r="B815" s="183"/>
      <c r="C815" s="183"/>
      <c r="D815" s="183"/>
      <c r="E815" s="183"/>
      <c r="F815" s="183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  <c r="AA815" s="183"/>
      <c r="AB815" s="183"/>
      <c r="AC815" s="183"/>
      <c r="AD815" s="183"/>
      <c r="AE815" s="183"/>
      <c r="AF815" s="183"/>
      <c r="AG815" s="183"/>
      <c r="AH815" s="183"/>
      <c r="AI815" s="183"/>
      <c r="AJ815" s="183"/>
      <c r="AK815" s="183"/>
      <c r="AL815" s="183"/>
      <c r="AM815" s="183"/>
      <c r="AN815" s="183"/>
      <c r="AO815" s="183"/>
      <c r="AP815" s="183"/>
      <c r="AQ815" s="183"/>
      <c r="AR815" s="183"/>
      <c r="AS815" s="183"/>
      <c r="AT815" s="183"/>
      <c r="AU815" s="183"/>
      <c r="AV815" s="183"/>
      <c r="AW815" s="183"/>
      <c r="AX815" s="183"/>
      <c r="AY815" s="183"/>
      <c r="AZ815" s="183"/>
      <c r="BA815" s="183"/>
    </row>
    <row r="816" spans="1:53" x14ac:dyDescent="0.2">
      <c r="A816" s="183"/>
      <c r="B816" s="183"/>
      <c r="C816" s="183"/>
      <c r="D816" s="183"/>
      <c r="E816" s="183"/>
      <c r="F816" s="183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  <c r="AA816" s="183"/>
      <c r="AB816" s="183"/>
      <c r="AC816" s="183"/>
      <c r="AD816" s="183"/>
      <c r="AE816" s="183"/>
      <c r="AF816" s="183"/>
      <c r="AG816" s="183"/>
      <c r="AH816" s="183"/>
      <c r="AI816" s="183"/>
      <c r="AJ816" s="183"/>
      <c r="AK816" s="183"/>
      <c r="AL816" s="183"/>
      <c r="AM816" s="183"/>
      <c r="AN816" s="183"/>
      <c r="AO816" s="183"/>
      <c r="AP816" s="183"/>
      <c r="AQ816" s="183"/>
      <c r="AR816" s="183"/>
      <c r="AS816" s="183"/>
      <c r="AT816" s="183"/>
      <c r="AU816" s="183"/>
      <c r="AV816" s="183"/>
      <c r="AW816" s="183"/>
      <c r="AX816" s="183"/>
      <c r="AY816" s="183"/>
      <c r="AZ816" s="183"/>
      <c r="BA816" s="183"/>
    </row>
    <row r="817" spans="1:53" x14ac:dyDescent="0.2">
      <c r="A817" s="183"/>
      <c r="B817" s="183"/>
      <c r="C817" s="183"/>
      <c r="D817" s="183"/>
      <c r="E817" s="183"/>
      <c r="F817" s="183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  <c r="AA817" s="183"/>
      <c r="AB817" s="183"/>
      <c r="AC817" s="183"/>
      <c r="AD817" s="183"/>
      <c r="AE817" s="183"/>
      <c r="AF817" s="183"/>
      <c r="AG817" s="183"/>
      <c r="AH817" s="183"/>
      <c r="AI817" s="183"/>
      <c r="AJ817" s="183"/>
      <c r="AK817" s="183"/>
      <c r="AL817" s="183"/>
      <c r="AM817" s="183"/>
      <c r="AN817" s="183"/>
      <c r="AO817" s="183"/>
      <c r="AP817" s="183"/>
      <c r="AQ817" s="183"/>
      <c r="AR817" s="183"/>
      <c r="AS817" s="183"/>
      <c r="AT817" s="183"/>
      <c r="AU817" s="183"/>
      <c r="AV817" s="183"/>
      <c r="AW817" s="183"/>
      <c r="AX817" s="183"/>
      <c r="AY817" s="183"/>
      <c r="AZ817" s="183"/>
      <c r="BA817" s="183"/>
    </row>
    <row r="818" spans="1:53" x14ac:dyDescent="0.2">
      <c r="A818" s="183"/>
      <c r="B818" s="183"/>
      <c r="C818" s="183"/>
      <c r="D818" s="183"/>
      <c r="E818" s="183"/>
      <c r="F818" s="183"/>
      <c r="G818" s="183"/>
      <c r="H818" s="183"/>
      <c r="I818" s="183"/>
      <c r="J818" s="183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  <c r="AA818" s="183"/>
      <c r="AB818" s="183"/>
      <c r="AC818" s="183"/>
      <c r="AD818" s="183"/>
      <c r="AE818" s="183"/>
      <c r="AF818" s="183"/>
      <c r="AG818" s="183"/>
      <c r="AH818" s="183"/>
      <c r="AI818" s="183"/>
      <c r="AJ818" s="183"/>
      <c r="AK818" s="183"/>
      <c r="AL818" s="183"/>
      <c r="AM818" s="183"/>
      <c r="AN818" s="183"/>
      <c r="AO818" s="183"/>
      <c r="AP818" s="183"/>
      <c r="AQ818" s="183"/>
      <c r="AR818" s="183"/>
      <c r="AS818" s="183"/>
      <c r="AT818" s="183"/>
      <c r="AU818" s="183"/>
      <c r="AV818" s="183"/>
      <c r="AW818" s="183"/>
      <c r="AX818" s="183"/>
      <c r="AY818" s="183"/>
      <c r="AZ818" s="183"/>
      <c r="BA818" s="183"/>
    </row>
    <row r="819" spans="1:53" x14ac:dyDescent="0.2">
      <c r="A819" s="183"/>
      <c r="B819" s="183"/>
      <c r="C819" s="183"/>
      <c r="D819" s="183"/>
      <c r="E819" s="183"/>
      <c r="F819" s="183"/>
      <c r="G819" s="183"/>
      <c r="H819" s="183"/>
      <c r="I819" s="183"/>
      <c r="J819" s="183"/>
      <c r="K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  <c r="AA819" s="183"/>
      <c r="AB819" s="183"/>
      <c r="AC819" s="183"/>
      <c r="AD819" s="183"/>
      <c r="AE819" s="183"/>
      <c r="AF819" s="183"/>
      <c r="AG819" s="183"/>
      <c r="AH819" s="183"/>
      <c r="AI819" s="183"/>
      <c r="AJ819" s="183"/>
      <c r="AK819" s="183"/>
      <c r="AL819" s="183"/>
      <c r="AM819" s="183"/>
      <c r="AN819" s="183"/>
      <c r="AO819" s="183"/>
      <c r="AP819" s="183"/>
      <c r="AQ819" s="183"/>
      <c r="AR819" s="183"/>
      <c r="AS819" s="183"/>
      <c r="AT819" s="183"/>
      <c r="AU819" s="183"/>
      <c r="AV819" s="183"/>
      <c r="AW819" s="183"/>
      <c r="AX819" s="183"/>
      <c r="AY819" s="183"/>
      <c r="AZ819" s="183"/>
      <c r="BA819" s="183"/>
    </row>
    <row r="820" spans="1:53" x14ac:dyDescent="0.2">
      <c r="A820" s="183"/>
      <c r="B820" s="183"/>
      <c r="C820" s="183"/>
      <c r="D820" s="183"/>
      <c r="E820" s="183"/>
      <c r="F820" s="183"/>
      <c r="G820" s="183"/>
      <c r="H820" s="183"/>
      <c r="I820" s="183"/>
      <c r="J820" s="183"/>
      <c r="K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  <c r="AA820" s="183"/>
      <c r="AB820" s="183"/>
      <c r="AC820" s="183"/>
      <c r="AD820" s="183"/>
      <c r="AE820" s="183"/>
      <c r="AF820" s="183"/>
      <c r="AG820" s="183"/>
      <c r="AH820" s="183"/>
      <c r="AI820" s="183"/>
      <c r="AJ820" s="183"/>
      <c r="AK820" s="183"/>
      <c r="AL820" s="183"/>
      <c r="AM820" s="183"/>
      <c r="AN820" s="183"/>
      <c r="AO820" s="183"/>
      <c r="AP820" s="183"/>
      <c r="AQ820" s="183"/>
      <c r="AR820" s="183"/>
      <c r="AS820" s="183"/>
      <c r="AT820" s="183"/>
      <c r="AU820" s="183"/>
      <c r="AV820" s="183"/>
      <c r="AW820" s="183"/>
      <c r="AX820" s="183"/>
      <c r="AY820" s="183"/>
      <c r="AZ820" s="183"/>
      <c r="BA820" s="183"/>
    </row>
    <row r="821" spans="1:53" x14ac:dyDescent="0.2">
      <c r="A821" s="183"/>
      <c r="B821" s="183"/>
      <c r="C821" s="183"/>
      <c r="D821" s="183"/>
      <c r="E821" s="183"/>
      <c r="F821" s="183"/>
      <c r="G821" s="183"/>
      <c r="H821" s="183"/>
      <c r="I821" s="183"/>
      <c r="J821" s="183"/>
      <c r="K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  <c r="AA821" s="183"/>
      <c r="AB821" s="183"/>
      <c r="AC821" s="183"/>
      <c r="AD821" s="183"/>
      <c r="AE821" s="183"/>
      <c r="AF821" s="183"/>
      <c r="AG821" s="183"/>
      <c r="AH821" s="183"/>
      <c r="AI821" s="183"/>
      <c r="AJ821" s="183"/>
      <c r="AK821" s="183"/>
      <c r="AL821" s="183"/>
      <c r="AM821" s="183"/>
    </row>
    <row r="822" spans="1:53" x14ac:dyDescent="0.2">
      <c r="A822" s="183"/>
      <c r="B822" s="183"/>
      <c r="C822" s="183"/>
      <c r="D822" s="183"/>
      <c r="E822" s="183"/>
      <c r="F822" s="183"/>
      <c r="G822" s="183"/>
      <c r="H822" s="183"/>
      <c r="I822" s="183"/>
      <c r="J822" s="183"/>
      <c r="K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  <c r="AA822" s="183"/>
      <c r="AB822" s="183"/>
      <c r="AC822" s="183"/>
      <c r="AD822" s="183"/>
      <c r="AE822" s="183"/>
      <c r="AF822" s="183"/>
      <c r="AG822" s="183"/>
      <c r="AH822" s="183"/>
      <c r="AI822" s="183"/>
      <c r="AJ822" s="183"/>
      <c r="AK822" s="183"/>
      <c r="AL822" s="183"/>
      <c r="AM822" s="183"/>
    </row>
    <row r="823" spans="1:53" x14ac:dyDescent="0.2">
      <c r="A823" s="183"/>
      <c r="B823" s="183"/>
      <c r="C823" s="183"/>
      <c r="D823" s="183"/>
      <c r="E823" s="183"/>
      <c r="F823" s="183"/>
      <c r="G823" s="183"/>
      <c r="H823" s="183"/>
      <c r="I823" s="183"/>
      <c r="J823" s="183"/>
      <c r="K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  <c r="AA823" s="183"/>
      <c r="AB823" s="183"/>
      <c r="AC823" s="183"/>
      <c r="AD823" s="183"/>
      <c r="AE823" s="183"/>
      <c r="AF823" s="183"/>
      <c r="AG823" s="183"/>
      <c r="AH823" s="183"/>
      <c r="AI823" s="183"/>
      <c r="AJ823" s="183"/>
      <c r="AK823" s="183"/>
      <c r="AL823" s="183"/>
      <c r="AM823" s="183"/>
    </row>
    <row r="824" spans="1:53" x14ac:dyDescent="0.2">
      <c r="A824" s="183"/>
      <c r="B824" s="183"/>
      <c r="C824" s="183"/>
      <c r="D824" s="183"/>
      <c r="E824" s="183"/>
      <c r="F824" s="183"/>
      <c r="G824" s="183"/>
      <c r="H824" s="183"/>
      <c r="I824" s="183"/>
      <c r="J824" s="183"/>
      <c r="K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  <c r="AB824" s="183"/>
      <c r="AC824" s="183"/>
      <c r="AD824" s="183"/>
      <c r="AE824" s="183"/>
      <c r="AF824" s="183"/>
      <c r="AG824" s="183"/>
      <c r="AH824" s="183"/>
      <c r="AI824" s="183"/>
      <c r="AJ824" s="183"/>
      <c r="AK824" s="183"/>
      <c r="AL824" s="183"/>
      <c r="AM824" s="183"/>
    </row>
    <row r="825" spans="1:53" x14ac:dyDescent="0.2">
      <c r="A825" s="183"/>
      <c r="B825" s="183"/>
      <c r="C825" s="183"/>
      <c r="D825" s="183"/>
      <c r="E825" s="183"/>
      <c r="F825" s="183"/>
      <c r="G825" s="183"/>
      <c r="H825" s="183"/>
      <c r="I825" s="183"/>
      <c r="J825" s="183"/>
      <c r="K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  <c r="AA825" s="183"/>
      <c r="AB825" s="183"/>
      <c r="AC825" s="183"/>
      <c r="AD825" s="183"/>
      <c r="AE825" s="183"/>
      <c r="AF825" s="183"/>
      <c r="AG825" s="183"/>
      <c r="AH825" s="183"/>
      <c r="AI825" s="183"/>
      <c r="AJ825" s="183"/>
      <c r="AK825" s="183"/>
      <c r="AL825" s="183"/>
      <c r="AM825" s="183"/>
    </row>
    <row r="826" spans="1:53" x14ac:dyDescent="0.2">
      <c r="A826" s="183"/>
      <c r="B826" s="183"/>
      <c r="C826" s="183"/>
      <c r="D826" s="183"/>
      <c r="E826" s="183"/>
      <c r="F826" s="183"/>
      <c r="G826" s="183"/>
      <c r="H826" s="183"/>
      <c r="I826" s="183"/>
      <c r="J826" s="183"/>
      <c r="K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  <c r="AA826" s="183"/>
      <c r="AB826" s="183"/>
      <c r="AC826" s="183"/>
      <c r="AD826" s="183"/>
      <c r="AE826" s="183"/>
      <c r="AF826" s="183"/>
      <c r="AG826" s="183"/>
      <c r="AH826" s="183"/>
      <c r="AI826" s="183"/>
      <c r="AJ826" s="183"/>
      <c r="AK826" s="183"/>
      <c r="AL826" s="183"/>
      <c r="AM826" s="183"/>
    </row>
    <row r="827" spans="1:53" x14ac:dyDescent="0.2">
      <c r="A827" s="183"/>
      <c r="B827" s="183"/>
      <c r="C827" s="183"/>
      <c r="D827" s="183"/>
      <c r="E827" s="183"/>
      <c r="F827" s="183"/>
      <c r="G827" s="183"/>
      <c r="H827" s="183"/>
      <c r="I827" s="183"/>
      <c r="J827" s="183"/>
      <c r="K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  <c r="AA827" s="183"/>
      <c r="AB827" s="183"/>
      <c r="AC827" s="183"/>
      <c r="AD827" s="183"/>
      <c r="AE827" s="183"/>
      <c r="AF827" s="183"/>
      <c r="AG827" s="183"/>
      <c r="AH827" s="183"/>
      <c r="AI827" s="183"/>
      <c r="AJ827" s="183"/>
      <c r="AK827" s="183"/>
      <c r="AL827" s="183"/>
      <c r="AM827" s="183"/>
    </row>
    <row r="828" spans="1:53" x14ac:dyDescent="0.2">
      <c r="A828" s="183"/>
      <c r="B828" s="183"/>
      <c r="C828" s="183"/>
      <c r="D828" s="183"/>
      <c r="E828" s="183"/>
      <c r="F828" s="183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  <c r="AB828" s="183"/>
      <c r="AC828" s="183"/>
      <c r="AD828" s="183"/>
      <c r="AE828" s="183"/>
      <c r="AF828" s="183"/>
      <c r="AG828" s="183"/>
      <c r="AH828" s="183"/>
      <c r="AI828" s="183"/>
      <c r="AJ828" s="183"/>
      <c r="AK828" s="183"/>
      <c r="AL828" s="183"/>
      <c r="AM828" s="183"/>
    </row>
    <row r="829" spans="1:53" x14ac:dyDescent="0.2">
      <c r="A829" s="183"/>
    </row>
    <row r="830" spans="1:53" x14ac:dyDescent="0.2">
      <c r="A830" s="183"/>
    </row>
    <row r="831" spans="1:53" x14ac:dyDescent="0.2">
      <c r="A831" s="183"/>
    </row>
    <row r="832" spans="1:53" x14ac:dyDescent="0.2">
      <c r="A832" s="183"/>
    </row>
    <row r="833" spans="1:1" x14ac:dyDescent="0.2">
      <c r="A833" s="183"/>
    </row>
    <row r="834" spans="1:1" x14ac:dyDescent="0.2">
      <c r="A834" s="183"/>
    </row>
    <row r="835" spans="1:1" x14ac:dyDescent="0.2">
      <c r="A835" s="183"/>
    </row>
    <row r="836" spans="1:1" x14ac:dyDescent="0.2">
      <c r="A836" s="183"/>
    </row>
    <row r="837" spans="1:1" x14ac:dyDescent="0.2">
      <c r="A837" s="183"/>
    </row>
    <row r="838" spans="1:1" x14ac:dyDescent="0.2">
      <c r="A838" s="183"/>
    </row>
    <row r="839" spans="1:1" x14ac:dyDescent="0.2">
      <c r="A839" s="183"/>
    </row>
    <row r="840" spans="1:1" x14ac:dyDescent="0.2">
      <c r="A840" s="183"/>
    </row>
    <row r="841" spans="1:1" x14ac:dyDescent="0.2">
      <c r="A841" s="183"/>
    </row>
    <row r="842" spans="1:1" x14ac:dyDescent="0.2">
      <c r="A842" s="183"/>
    </row>
    <row r="843" spans="1:1" x14ac:dyDescent="0.2">
      <c r="A843" s="183"/>
    </row>
    <row r="844" spans="1:1" x14ac:dyDescent="0.2">
      <c r="A844" s="183"/>
    </row>
    <row r="845" spans="1:1" x14ac:dyDescent="0.2">
      <c r="A845" s="183"/>
    </row>
    <row r="846" spans="1:1" x14ac:dyDescent="0.2">
      <c r="A846" s="183"/>
    </row>
    <row r="847" spans="1:1" x14ac:dyDescent="0.2">
      <c r="A847" s="183"/>
    </row>
    <row r="848" spans="1:1" x14ac:dyDescent="0.2">
      <c r="A848" s="183"/>
    </row>
    <row r="849" spans="1:1" x14ac:dyDescent="0.2">
      <c r="A849" s="183"/>
    </row>
    <row r="850" spans="1:1" x14ac:dyDescent="0.2">
      <c r="A850" s="183"/>
    </row>
    <row r="851" spans="1:1" x14ac:dyDescent="0.2">
      <c r="A851" s="183"/>
    </row>
    <row r="852" spans="1:1" x14ac:dyDescent="0.2">
      <c r="A852" s="183"/>
    </row>
    <row r="853" spans="1:1" x14ac:dyDescent="0.2">
      <c r="A853" s="183"/>
    </row>
    <row r="854" spans="1:1" x14ac:dyDescent="0.2">
      <c r="A854" s="183"/>
    </row>
    <row r="855" spans="1:1" x14ac:dyDescent="0.2">
      <c r="A855" s="183"/>
    </row>
    <row r="856" spans="1:1" x14ac:dyDescent="0.2">
      <c r="A856" s="183"/>
    </row>
    <row r="857" spans="1:1" x14ac:dyDescent="0.2">
      <c r="A857" s="183"/>
    </row>
    <row r="858" spans="1:1" x14ac:dyDescent="0.2">
      <c r="A858" s="183"/>
    </row>
    <row r="859" spans="1:1" x14ac:dyDescent="0.2">
      <c r="A859" s="183"/>
    </row>
    <row r="860" spans="1:1" x14ac:dyDescent="0.2">
      <c r="A860" s="183"/>
    </row>
    <row r="861" spans="1:1" x14ac:dyDescent="0.2">
      <c r="A861" s="183"/>
    </row>
    <row r="862" spans="1:1" x14ac:dyDescent="0.2">
      <c r="A862" s="183"/>
    </row>
    <row r="863" spans="1:1" x14ac:dyDescent="0.2">
      <c r="A863" s="183"/>
    </row>
    <row r="864" spans="1:1" x14ac:dyDescent="0.2">
      <c r="A864" s="183"/>
    </row>
    <row r="865" spans="1:1" x14ac:dyDescent="0.2">
      <c r="A865" s="183"/>
    </row>
    <row r="866" spans="1:1" x14ac:dyDescent="0.2">
      <c r="A866" s="183"/>
    </row>
    <row r="867" spans="1:1" x14ac:dyDescent="0.2">
      <c r="A867" s="183"/>
    </row>
    <row r="868" spans="1:1" x14ac:dyDescent="0.2">
      <c r="A868" s="183"/>
    </row>
    <row r="869" spans="1:1" x14ac:dyDescent="0.2">
      <c r="A869" s="183"/>
    </row>
    <row r="870" spans="1:1" x14ac:dyDescent="0.2">
      <c r="A870" s="183"/>
    </row>
    <row r="871" spans="1:1" x14ac:dyDescent="0.2">
      <c r="A871" s="183"/>
    </row>
    <row r="872" spans="1:1" x14ac:dyDescent="0.2">
      <c r="A872" s="183"/>
    </row>
    <row r="873" spans="1:1" x14ac:dyDescent="0.2">
      <c r="A873" s="183"/>
    </row>
    <row r="874" spans="1:1" x14ac:dyDescent="0.2">
      <c r="A874" s="183"/>
    </row>
    <row r="875" spans="1:1" x14ac:dyDescent="0.2">
      <c r="A875" s="183"/>
    </row>
    <row r="876" spans="1:1" x14ac:dyDescent="0.2">
      <c r="A876" s="183"/>
    </row>
    <row r="877" spans="1:1" x14ac:dyDescent="0.2">
      <c r="A877" s="183"/>
    </row>
    <row r="878" spans="1:1" x14ac:dyDescent="0.2">
      <c r="A878" s="183"/>
    </row>
    <row r="879" spans="1:1" x14ac:dyDescent="0.2">
      <c r="A879" s="183"/>
    </row>
    <row r="880" spans="1:1" x14ac:dyDescent="0.2">
      <c r="A880" s="183"/>
    </row>
    <row r="881" spans="1:1" x14ac:dyDescent="0.2">
      <c r="A881" s="183"/>
    </row>
    <row r="882" spans="1:1" x14ac:dyDescent="0.2">
      <c r="A882" s="183"/>
    </row>
    <row r="883" spans="1:1" x14ac:dyDescent="0.2">
      <c r="A883" s="183"/>
    </row>
    <row r="884" spans="1:1" x14ac:dyDescent="0.2">
      <c r="A884" s="183"/>
    </row>
    <row r="885" spans="1:1" x14ac:dyDescent="0.2">
      <c r="A885" s="183"/>
    </row>
    <row r="886" spans="1:1" x14ac:dyDescent="0.2">
      <c r="A886" s="183"/>
    </row>
    <row r="887" spans="1:1" x14ac:dyDescent="0.2">
      <c r="A887" s="183"/>
    </row>
    <row r="888" spans="1:1" x14ac:dyDescent="0.2">
      <c r="A888" s="183"/>
    </row>
    <row r="889" spans="1:1" x14ac:dyDescent="0.2">
      <c r="A889" s="183"/>
    </row>
    <row r="890" spans="1:1" x14ac:dyDescent="0.2">
      <c r="A890" s="183"/>
    </row>
    <row r="891" spans="1:1" x14ac:dyDescent="0.2">
      <c r="A891" s="183"/>
    </row>
    <row r="892" spans="1:1" x14ac:dyDescent="0.2">
      <c r="A892" s="183"/>
    </row>
    <row r="893" spans="1:1" x14ac:dyDescent="0.2">
      <c r="A893" s="183"/>
    </row>
    <row r="894" spans="1:1" x14ac:dyDescent="0.2">
      <c r="A894" s="183"/>
    </row>
    <row r="895" spans="1:1" x14ac:dyDescent="0.2">
      <c r="A895" s="183"/>
    </row>
    <row r="896" spans="1:1" x14ac:dyDescent="0.2">
      <c r="A896" s="183"/>
    </row>
    <row r="897" spans="1:1" x14ac:dyDescent="0.2">
      <c r="A897" s="183"/>
    </row>
    <row r="898" spans="1:1" x14ac:dyDescent="0.2">
      <c r="A898" s="183"/>
    </row>
    <row r="899" spans="1:1" x14ac:dyDescent="0.2">
      <c r="A899" s="183"/>
    </row>
    <row r="900" spans="1:1" x14ac:dyDescent="0.2">
      <c r="A900" s="183"/>
    </row>
    <row r="901" spans="1:1" x14ac:dyDescent="0.2">
      <c r="A901" s="183"/>
    </row>
    <row r="902" spans="1:1" x14ac:dyDescent="0.2">
      <c r="A902" s="183"/>
    </row>
    <row r="903" spans="1:1" x14ac:dyDescent="0.2">
      <c r="A903" s="183"/>
    </row>
    <row r="904" spans="1:1" x14ac:dyDescent="0.2">
      <c r="A904" s="183"/>
    </row>
    <row r="905" spans="1:1" x14ac:dyDescent="0.2">
      <c r="A905" s="183"/>
    </row>
    <row r="906" spans="1:1" x14ac:dyDescent="0.2">
      <c r="A906" s="183"/>
    </row>
    <row r="907" spans="1:1" x14ac:dyDescent="0.2">
      <c r="A907" s="183"/>
    </row>
    <row r="908" spans="1:1" x14ac:dyDescent="0.2">
      <c r="A908" s="183"/>
    </row>
    <row r="909" spans="1:1" x14ac:dyDescent="0.2">
      <c r="A909" s="183"/>
    </row>
    <row r="910" spans="1:1" x14ac:dyDescent="0.2">
      <c r="A910" s="183"/>
    </row>
    <row r="911" spans="1:1" x14ac:dyDescent="0.2">
      <c r="A911" s="183"/>
    </row>
    <row r="912" spans="1:1" x14ac:dyDescent="0.2">
      <c r="A912" s="183"/>
    </row>
    <row r="913" spans="1:1" x14ac:dyDescent="0.2">
      <c r="A913" s="183"/>
    </row>
    <row r="914" spans="1:1" x14ac:dyDescent="0.2">
      <c r="A914" s="183"/>
    </row>
    <row r="915" spans="1:1" x14ac:dyDescent="0.2">
      <c r="A915" s="183"/>
    </row>
    <row r="916" spans="1:1" x14ac:dyDescent="0.2">
      <c r="A916" s="183"/>
    </row>
    <row r="917" spans="1:1" x14ac:dyDescent="0.2">
      <c r="A917" s="183"/>
    </row>
    <row r="918" spans="1:1" x14ac:dyDescent="0.2">
      <c r="A918" s="183"/>
    </row>
    <row r="919" spans="1:1" x14ac:dyDescent="0.2">
      <c r="A919" s="183"/>
    </row>
  </sheetData>
  <sheetProtection password="83AF" sheet="1" objects="1" scenarios="1"/>
  <phoneticPr fontId="2" type="noConversion"/>
  <hyperlinks>
    <hyperlink ref="U3" location="Start_Here_Intro" display="Back to Directions"/>
    <hyperlink ref="U3:V3" location="Start" display="Back to Start"/>
  </hyperlinks>
  <printOptions horizontalCentered="1" verticalCentered="1"/>
  <pageMargins left="0.25" right="0.25" top="0.25" bottom="0.25" header="0.5" footer="0.5"/>
  <pageSetup scale="5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60"/>
    <pageSetUpPr autoPageBreaks="0" fitToPage="1"/>
  </sheetPr>
  <dimension ref="A1:BW1002"/>
  <sheetViews>
    <sheetView showGridLines="0" zoomScale="80" zoomScaleNormal="85" zoomScaleSheetLayoutView="85" workbookViewId="0">
      <pane ySplit="7" topLeftCell="A8" activePane="bottomLeft" state="frozen"/>
      <selection activeCell="Q8" sqref="Q8"/>
      <selection pane="bottomLeft"/>
    </sheetView>
  </sheetViews>
  <sheetFormatPr defaultRowHeight="12.75" x14ac:dyDescent="0.2"/>
  <cols>
    <col min="1" max="4" width="1.42578125" customWidth="1"/>
    <col min="5" max="5" width="39.28515625" customWidth="1"/>
    <col min="6" max="6" width="4.140625" customWidth="1"/>
    <col min="7" max="21" width="11.85546875" customWidth="1"/>
    <col min="22" max="22" width="1.140625" customWidth="1"/>
    <col min="23" max="23" width="1.28515625" customWidth="1"/>
    <col min="24" max="24" width="1.7109375" customWidth="1"/>
    <col min="39" max="39" width="8.5703125" customWidth="1"/>
  </cols>
  <sheetData>
    <row r="1" spans="1: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</row>
    <row r="2" spans="1:75" s="3" customFormat="1" x14ac:dyDescent="0.2">
      <c r="A2" s="2"/>
      <c r="W2" s="20"/>
      <c r="X2" s="2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1:75" s="3" customFormat="1" ht="18" x14ac:dyDescent="0.2">
      <c r="A3" s="2"/>
      <c r="C3" s="1" t="s">
        <v>103</v>
      </c>
      <c r="O3" s="407"/>
      <c r="P3" s="435"/>
      <c r="Q3" s="436" t="s">
        <v>176</v>
      </c>
      <c r="U3" s="55" t="s">
        <v>84</v>
      </c>
      <c r="V3" s="33"/>
      <c r="W3" s="21"/>
      <c r="X3" s="2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</row>
    <row r="4" spans="1:75" x14ac:dyDescent="0.2">
      <c r="A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</row>
    <row r="5" spans="1:75" x14ac:dyDescent="0.2">
      <c r="A5" s="183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</row>
    <row r="6" spans="1:75" ht="15" x14ac:dyDescent="0.35">
      <c r="A6" s="183"/>
      <c r="C6" s="191"/>
      <c r="D6" s="191"/>
      <c r="E6" s="191"/>
      <c r="F6" s="191"/>
      <c r="G6" s="193" t="str">
        <f>Step2A_Scenario1!G12</f>
        <v>Scenario 1</v>
      </c>
      <c r="H6" s="194"/>
      <c r="I6" s="194"/>
      <c r="J6" s="194"/>
      <c r="K6" s="194"/>
      <c r="L6" s="193" t="str">
        <f>Step2B_Scenario2!G12</f>
        <v>Scenario 2</v>
      </c>
      <c r="M6" s="194"/>
      <c r="N6" s="194"/>
      <c r="O6" s="194"/>
      <c r="P6" s="194"/>
      <c r="Q6" s="193" t="str">
        <f>Step2C_Scenario3!G12</f>
        <v>Scenario 3</v>
      </c>
      <c r="R6" s="194"/>
      <c r="S6" s="194"/>
      <c r="T6" s="194"/>
      <c r="U6" s="194"/>
      <c r="V6" s="194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</row>
    <row r="7" spans="1:75" s="185" customFormat="1" x14ac:dyDescent="0.2">
      <c r="A7" s="184"/>
      <c r="C7" s="195"/>
      <c r="D7" s="195"/>
      <c r="E7" s="195"/>
      <c r="F7" s="195"/>
      <c r="G7" s="196" t="str">
        <f>Step2A_Scenario1!N24</f>
        <v>Dec 31, 2014</v>
      </c>
      <c r="H7" s="196" t="str">
        <f>Step2A_Scenario1!O24</f>
        <v>Dec 31, 2015</v>
      </c>
      <c r="I7" s="196" t="str">
        <f>Step2A_Scenario1!P24</f>
        <v>Dec 31, 2016</v>
      </c>
      <c r="J7" s="196" t="str">
        <f>Step2A_Scenario1!Q24</f>
        <v>Dec 31, 2017</v>
      </c>
      <c r="K7" s="196" t="str">
        <f>Step2A_Scenario1!R24</f>
        <v>Dec 31, 2018</v>
      </c>
      <c r="L7" s="196" t="str">
        <f t="shared" ref="L7:U7" si="0">G7</f>
        <v>Dec 31, 2014</v>
      </c>
      <c r="M7" s="196" t="str">
        <f t="shared" si="0"/>
        <v>Dec 31, 2015</v>
      </c>
      <c r="N7" s="196" t="str">
        <f t="shared" si="0"/>
        <v>Dec 31, 2016</v>
      </c>
      <c r="O7" s="196" t="str">
        <f t="shared" si="0"/>
        <v>Dec 31, 2017</v>
      </c>
      <c r="P7" s="196" t="str">
        <f t="shared" si="0"/>
        <v>Dec 31, 2018</v>
      </c>
      <c r="Q7" s="196" t="str">
        <f t="shared" si="0"/>
        <v>Dec 31, 2014</v>
      </c>
      <c r="R7" s="196" t="str">
        <f t="shared" si="0"/>
        <v>Dec 31, 2015</v>
      </c>
      <c r="S7" s="196" t="str">
        <f t="shared" si="0"/>
        <v>Dec 31, 2016</v>
      </c>
      <c r="T7" s="196" t="str">
        <f t="shared" si="0"/>
        <v>Dec 31, 2017</v>
      </c>
      <c r="U7" s="196" t="str">
        <f t="shared" si="0"/>
        <v>Dec 31, 2018</v>
      </c>
      <c r="V7" s="196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</row>
    <row r="8" spans="1:75" x14ac:dyDescent="0.2">
      <c r="A8" s="183"/>
      <c r="C8" s="191"/>
      <c r="D8" s="191"/>
      <c r="E8" s="191"/>
      <c r="F8" s="191"/>
      <c r="G8" s="191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1"/>
      <c r="S8" s="191"/>
      <c r="T8" s="191"/>
      <c r="U8" s="191"/>
      <c r="V8" s="191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</row>
    <row r="9" spans="1:75" x14ac:dyDescent="0.2">
      <c r="A9" s="183"/>
      <c r="C9" s="395" t="s">
        <v>115</v>
      </c>
      <c r="D9" s="191"/>
      <c r="E9" s="191"/>
      <c r="F9" s="191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1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</row>
    <row r="10" spans="1:75" x14ac:dyDescent="0.2">
      <c r="A10" s="183"/>
      <c r="C10" s="191"/>
      <c r="D10" s="191"/>
      <c r="E10" s="191"/>
      <c r="F10" s="191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1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</row>
    <row r="11" spans="1:75" x14ac:dyDescent="0.2">
      <c r="A11" s="183"/>
      <c r="C11" s="191"/>
      <c r="D11" s="197" t="s">
        <v>52</v>
      </c>
      <c r="E11" s="191"/>
      <c r="F11" s="191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1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</row>
    <row r="12" spans="1:75" x14ac:dyDescent="0.2">
      <c r="A12" s="183"/>
      <c r="C12" s="191"/>
      <c r="D12" s="198" t="str">
        <f>Step2A_Scenario1!E26</f>
        <v>Market-Based Fund Growth (versus prior year)</v>
      </c>
      <c r="E12" s="198"/>
      <c r="F12" s="191"/>
      <c r="G12" s="212">
        <f t="shared" ref="G12:U12" ca="1" si="1">INDIRECT(G$203&amp;"!"&amp;G$204&amp;$AN12)</f>
        <v>0</v>
      </c>
      <c r="H12" s="213">
        <f t="shared" ca="1" si="1"/>
        <v>0</v>
      </c>
      <c r="I12" s="215">
        <f t="shared" ca="1" si="1"/>
        <v>0</v>
      </c>
      <c r="J12" s="215">
        <f t="shared" ca="1" si="1"/>
        <v>0</v>
      </c>
      <c r="K12" s="214">
        <f t="shared" ca="1" si="1"/>
        <v>0</v>
      </c>
      <c r="L12" s="212">
        <f t="shared" ca="1" si="1"/>
        <v>0</v>
      </c>
      <c r="M12" s="212">
        <f t="shared" ca="1" si="1"/>
        <v>0</v>
      </c>
      <c r="N12" s="212">
        <f t="shared" ca="1" si="1"/>
        <v>0</v>
      </c>
      <c r="O12" s="212">
        <f t="shared" ca="1" si="1"/>
        <v>0</v>
      </c>
      <c r="P12" s="437">
        <f t="shared" ca="1" si="1"/>
        <v>0</v>
      </c>
      <c r="Q12" s="448">
        <f t="shared" ca="1" si="1"/>
        <v>0</v>
      </c>
      <c r="R12" s="212">
        <f t="shared" ca="1" si="1"/>
        <v>0</v>
      </c>
      <c r="S12" s="212">
        <f t="shared" ca="1" si="1"/>
        <v>0</v>
      </c>
      <c r="T12" s="212">
        <f t="shared" ca="1" si="1"/>
        <v>0</v>
      </c>
      <c r="U12" s="402">
        <f t="shared" ca="1" si="1"/>
        <v>0</v>
      </c>
      <c r="V12" s="191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6">
        <v>26</v>
      </c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</row>
    <row r="13" spans="1:75" x14ac:dyDescent="0.2">
      <c r="A13" s="183"/>
      <c r="C13" s="191"/>
      <c r="D13" s="198" t="s">
        <v>78</v>
      </c>
      <c r="E13" s="198"/>
      <c r="F13" s="191"/>
      <c r="G13" s="192"/>
      <c r="H13" s="192"/>
      <c r="I13" s="192"/>
      <c r="J13" s="192"/>
      <c r="K13" s="200"/>
      <c r="L13" s="192"/>
      <c r="M13" s="192"/>
      <c r="N13" s="192"/>
      <c r="O13" s="192"/>
      <c r="P13" s="200"/>
      <c r="Q13" s="449"/>
      <c r="R13" s="192"/>
      <c r="S13" s="192"/>
      <c r="T13" s="192"/>
      <c r="U13" s="192"/>
      <c r="V13" s="191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6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</row>
    <row r="14" spans="1:75" ht="13.5" thickBot="1" x14ac:dyDescent="0.25">
      <c r="A14" s="183"/>
      <c r="C14" s="191"/>
      <c r="D14" s="198"/>
      <c r="E14" s="198" t="str">
        <f>Step2A_Scenario1!E27</f>
        <v>Investment Fee (as % of assets)</v>
      </c>
      <c r="F14" s="191"/>
      <c r="G14" s="189">
        <f t="shared" ref="G14:U14" ca="1" si="2">INDIRECT(G$203&amp;"!"&amp;G$204&amp;$AN14)</f>
        <v>0</v>
      </c>
      <c r="H14" s="188">
        <f t="shared" ca="1" si="2"/>
        <v>0</v>
      </c>
      <c r="I14" s="201">
        <f t="shared" ca="1" si="2"/>
        <v>0</v>
      </c>
      <c r="J14" s="201">
        <f t="shared" ca="1" si="2"/>
        <v>0</v>
      </c>
      <c r="K14" s="190">
        <f t="shared" ca="1" si="2"/>
        <v>0</v>
      </c>
      <c r="L14" s="212">
        <f t="shared" ca="1" si="2"/>
        <v>0</v>
      </c>
      <c r="M14" s="212">
        <f t="shared" ca="1" si="2"/>
        <v>0</v>
      </c>
      <c r="N14" s="212">
        <f t="shared" ca="1" si="2"/>
        <v>0</v>
      </c>
      <c r="O14" s="212">
        <f t="shared" ca="1" si="2"/>
        <v>0</v>
      </c>
      <c r="P14" s="437">
        <f t="shared" ca="1" si="2"/>
        <v>0</v>
      </c>
      <c r="Q14" s="448">
        <f t="shared" ca="1" si="2"/>
        <v>0</v>
      </c>
      <c r="R14" s="212">
        <f t="shared" ca="1" si="2"/>
        <v>0</v>
      </c>
      <c r="S14" s="212">
        <f t="shared" ca="1" si="2"/>
        <v>0</v>
      </c>
      <c r="T14" s="212">
        <f t="shared" ca="1" si="2"/>
        <v>0</v>
      </c>
      <c r="U14" s="402">
        <f t="shared" ca="1" si="2"/>
        <v>0</v>
      </c>
      <c r="V14" s="191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6">
        <v>27</v>
      </c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</row>
    <row r="15" spans="1:75" s="205" customFormat="1" ht="13.5" thickBot="1" x14ac:dyDescent="0.25">
      <c r="A15" s="204"/>
      <c r="C15" s="206"/>
      <c r="D15" s="207"/>
      <c r="E15" s="207" t="s">
        <v>104</v>
      </c>
      <c r="F15" s="206"/>
      <c r="G15" s="208" t="str">
        <f ca="1">INDIRECT(G$203&amp;"!"&amp;$AN15)</f>
        <v>Pass through</v>
      </c>
      <c r="H15" s="209"/>
      <c r="I15" s="209"/>
      <c r="J15" s="209"/>
      <c r="K15" s="210"/>
      <c r="L15" s="538" t="str">
        <f ca="1">INDIRECT(L$203&amp;"!"&amp;$AN15)</f>
        <v>Pass through</v>
      </c>
      <c r="M15" s="539"/>
      <c r="N15" s="539"/>
      <c r="O15" s="539"/>
      <c r="P15" s="540"/>
      <c r="Q15" s="538" t="str">
        <f ca="1">INDIRECT(Q$203&amp;"!"&amp;$AN15)</f>
        <v>Pass through</v>
      </c>
      <c r="R15" s="539"/>
      <c r="S15" s="539"/>
      <c r="T15" s="539"/>
      <c r="U15" s="539"/>
      <c r="V15" s="206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11" t="str">
        <f>"h"&amp;AN14</f>
        <v>h27</v>
      </c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</row>
    <row r="16" spans="1:75" s="205" customFormat="1" x14ac:dyDescent="0.2">
      <c r="A16" s="204"/>
      <c r="C16" s="206"/>
      <c r="D16" s="207"/>
      <c r="E16" s="207" t="s">
        <v>105</v>
      </c>
      <c r="F16" s="206"/>
      <c r="G16" s="216" t="str">
        <f ca="1">INDIRECT(G$203&amp;"!"&amp;$AN16)</f>
        <v>3-yr rolling avg</v>
      </c>
      <c r="H16" s="217"/>
      <c r="I16" s="217"/>
      <c r="J16" s="217"/>
      <c r="K16" s="218"/>
      <c r="L16" s="534" t="str">
        <f ca="1">INDIRECT(L$203&amp;"!"&amp;$AN16)</f>
        <v>3-yr rolling avg</v>
      </c>
      <c r="M16" s="535"/>
      <c r="N16" s="535"/>
      <c r="O16" s="535"/>
      <c r="P16" s="536"/>
      <c r="Q16" s="534" t="str">
        <f ca="1">INDIRECT(Q$203&amp;"!"&amp;$AN16)</f>
        <v>3-yr rolling avg</v>
      </c>
      <c r="R16" s="535"/>
      <c r="S16" s="535"/>
      <c r="T16" s="535"/>
      <c r="U16" s="535"/>
      <c r="V16" s="206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11" t="str">
        <f>"k"&amp;AN14</f>
        <v>k27</v>
      </c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</row>
    <row r="17" spans="1:54" x14ac:dyDescent="0.2">
      <c r="A17" s="183"/>
      <c r="C17" s="191"/>
      <c r="D17" s="198" t="s">
        <v>106</v>
      </c>
      <c r="E17" s="198"/>
      <c r="F17" s="191"/>
      <c r="G17" s="192"/>
      <c r="H17" s="192"/>
      <c r="I17" s="192"/>
      <c r="J17" s="192"/>
      <c r="K17" s="200"/>
      <c r="L17" s="192"/>
      <c r="M17" s="192"/>
      <c r="N17" s="192"/>
      <c r="O17" s="192"/>
      <c r="P17" s="200"/>
      <c r="Q17" s="449"/>
      <c r="R17" s="192"/>
      <c r="S17" s="192"/>
      <c r="T17" s="192"/>
      <c r="U17" s="192"/>
      <c r="V17" s="191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6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</row>
    <row r="18" spans="1:54" ht="13.5" thickBot="1" x14ac:dyDescent="0.25">
      <c r="A18" s="183"/>
      <c r="C18" s="191"/>
      <c r="D18" s="198"/>
      <c r="E18" s="198" t="s">
        <v>108</v>
      </c>
      <c r="F18" s="191"/>
      <c r="G18" s="189">
        <f t="shared" ref="G18:U18" ca="1" si="3">INDIRECT(G$203&amp;"!"&amp;G$204&amp;$AN18)</f>
        <v>0</v>
      </c>
      <c r="H18" s="188">
        <f t="shared" ca="1" si="3"/>
        <v>0</v>
      </c>
      <c r="I18" s="201">
        <f t="shared" ca="1" si="3"/>
        <v>0</v>
      </c>
      <c r="J18" s="201">
        <f t="shared" ca="1" si="3"/>
        <v>0</v>
      </c>
      <c r="K18" s="190">
        <f t="shared" ca="1" si="3"/>
        <v>0</v>
      </c>
      <c r="L18" s="212">
        <f t="shared" ca="1" si="3"/>
        <v>0</v>
      </c>
      <c r="M18" s="212">
        <f t="shared" ca="1" si="3"/>
        <v>0</v>
      </c>
      <c r="N18" s="212">
        <f t="shared" ca="1" si="3"/>
        <v>0</v>
      </c>
      <c r="O18" s="212">
        <f t="shared" ca="1" si="3"/>
        <v>0</v>
      </c>
      <c r="P18" s="437">
        <f t="shared" ca="1" si="3"/>
        <v>0</v>
      </c>
      <c r="Q18" s="448">
        <f t="shared" ca="1" si="3"/>
        <v>0</v>
      </c>
      <c r="R18" s="212">
        <f t="shared" ca="1" si="3"/>
        <v>0</v>
      </c>
      <c r="S18" s="212">
        <f t="shared" ca="1" si="3"/>
        <v>0</v>
      </c>
      <c r="T18" s="212">
        <f t="shared" ca="1" si="3"/>
        <v>0</v>
      </c>
      <c r="U18" s="402">
        <f t="shared" ca="1" si="3"/>
        <v>0</v>
      </c>
      <c r="V18" s="191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6">
        <v>28</v>
      </c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</row>
    <row r="19" spans="1:54" s="205" customFormat="1" ht="13.5" thickBot="1" x14ac:dyDescent="0.25">
      <c r="A19" s="204"/>
      <c r="C19" s="206"/>
      <c r="D19" s="207"/>
      <c r="E19" s="207" t="s">
        <v>104</v>
      </c>
      <c r="F19" s="206"/>
      <c r="G19" s="208" t="str">
        <f ca="1">INDIRECT(G$203&amp;"!"&amp;$AN19)</f>
        <v>Reinvest in fund</v>
      </c>
      <c r="H19" s="209"/>
      <c r="I19" s="209"/>
      <c r="J19" s="209"/>
      <c r="K19" s="210"/>
      <c r="L19" s="538" t="str">
        <f ca="1">INDIRECT(L$203&amp;"!"&amp;$AN19)</f>
        <v>Reinvest in fund</v>
      </c>
      <c r="M19" s="539"/>
      <c r="N19" s="539"/>
      <c r="O19" s="539"/>
      <c r="P19" s="540"/>
      <c r="Q19" s="538" t="str">
        <f ca="1">INDIRECT(Q$203&amp;"!"&amp;$AN19)</f>
        <v>Reinvest in fund</v>
      </c>
      <c r="R19" s="539"/>
      <c r="S19" s="539"/>
      <c r="T19" s="539"/>
      <c r="U19" s="539"/>
      <c r="V19" s="206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11" t="str">
        <f>"h"&amp;AN18</f>
        <v>h28</v>
      </c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</row>
    <row r="20" spans="1:54" s="205" customFormat="1" x14ac:dyDescent="0.2">
      <c r="A20" s="204"/>
      <c r="C20" s="206"/>
      <c r="D20" s="207"/>
      <c r="E20" s="207" t="s">
        <v>107</v>
      </c>
      <c r="F20" s="206"/>
      <c r="G20" s="216">
        <f ca="1">INDIRECT(G$203&amp;"!"&amp;$AN20)</f>
        <v>0.1</v>
      </c>
      <c r="H20" s="217"/>
      <c r="I20" s="217"/>
      <c r="J20" s="217"/>
      <c r="K20" s="218"/>
      <c r="L20" s="534">
        <f ca="1">INDIRECT(L$203&amp;"!"&amp;$AN20)</f>
        <v>0.1</v>
      </c>
      <c r="M20" s="535"/>
      <c r="N20" s="535"/>
      <c r="O20" s="535"/>
      <c r="P20" s="536"/>
      <c r="Q20" s="534">
        <f ca="1">INDIRECT(Q$203&amp;"!"&amp;$AN20)</f>
        <v>0.1</v>
      </c>
      <c r="R20" s="535"/>
      <c r="S20" s="535"/>
      <c r="T20" s="535"/>
      <c r="U20" s="535"/>
      <c r="V20" s="206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11" t="str">
        <f>"k"&amp;AN18</f>
        <v>k28</v>
      </c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</row>
    <row r="21" spans="1:54" x14ac:dyDescent="0.2">
      <c r="A21" s="183"/>
      <c r="C21" s="191"/>
      <c r="D21" s="191"/>
      <c r="E21" s="191"/>
      <c r="F21" s="191"/>
      <c r="G21" s="192"/>
      <c r="H21" s="192"/>
      <c r="I21" s="192"/>
      <c r="J21" s="192"/>
      <c r="K21" s="200"/>
      <c r="L21" s="192"/>
      <c r="M21" s="192"/>
      <c r="N21" s="192"/>
      <c r="O21" s="192"/>
      <c r="P21" s="200"/>
      <c r="Q21" s="192"/>
      <c r="R21" s="192"/>
      <c r="S21" s="192"/>
      <c r="T21" s="192"/>
      <c r="U21" s="192"/>
      <c r="V21" s="191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6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</row>
    <row r="22" spans="1:54" x14ac:dyDescent="0.2">
      <c r="A22" s="183"/>
      <c r="C22" s="191"/>
      <c r="D22" s="197" t="str">
        <f>Step2A_Scenario1!D30</f>
        <v>DAF: DAF Category 1</v>
      </c>
      <c r="E22" s="191"/>
      <c r="F22" s="191"/>
      <c r="G22" s="192"/>
      <c r="H22" s="192"/>
      <c r="I22" s="192"/>
      <c r="J22" s="192"/>
      <c r="K22" s="200"/>
      <c r="L22" s="192"/>
      <c r="M22" s="192"/>
      <c r="N22" s="192"/>
      <c r="O22" s="192"/>
      <c r="P22" s="200"/>
      <c r="Q22" s="192"/>
      <c r="R22" s="192"/>
      <c r="S22" s="192"/>
      <c r="T22" s="192"/>
      <c r="U22" s="192"/>
      <c r="V22" s="191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6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</row>
    <row r="23" spans="1:54" ht="13.5" thickBot="1" x14ac:dyDescent="0.25">
      <c r="A23" s="183"/>
      <c r="C23" s="191"/>
      <c r="D23" s="198" t="str">
        <f>Step2A_Scenario1!E32</f>
        <v>Effective Admin Fee (as % assets)</v>
      </c>
      <c r="E23" s="191"/>
      <c r="F23" s="191"/>
      <c r="G23" s="189">
        <f t="shared" ref="G23:U23" ca="1" si="4">INDIRECT(G$203&amp;"!"&amp;G$204&amp;$AN23)</f>
        <v>0</v>
      </c>
      <c r="H23" s="188">
        <f t="shared" ca="1" si="4"/>
        <v>0</v>
      </c>
      <c r="I23" s="201">
        <f t="shared" ca="1" si="4"/>
        <v>0</v>
      </c>
      <c r="J23" s="201">
        <f t="shared" ca="1" si="4"/>
        <v>0</v>
      </c>
      <c r="K23" s="190">
        <f t="shared" ca="1" si="4"/>
        <v>0</v>
      </c>
      <c r="L23" s="212">
        <f t="shared" ca="1" si="4"/>
        <v>0</v>
      </c>
      <c r="M23" s="212">
        <f t="shared" ca="1" si="4"/>
        <v>0</v>
      </c>
      <c r="N23" s="212">
        <f t="shared" ca="1" si="4"/>
        <v>0</v>
      </c>
      <c r="O23" s="212">
        <f t="shared" ca="1" si="4"/>
        <v>0</v>
      </c>
      <c r="P23" s="437">
        <f t="shared" ca="1" si="4"/>
        <v>0</v>
      </c>
      <c r="Q23" s="438">
        <f t="shared" ca="1" si="4"/>
        <v>0</v>
      </c>
      <c r="R23" s="189">
        <f t="shared" ca="1" si="4"/>
        <v>0</v>
      </c>
      <c r="S23" s="189">
        <f t="shared" ca="1" si="4"/>
        <v>0</v>
      </c>
      <c r="T23" s="189">
        <f t="shared" ca="1" si="4"/>
        <v>0</v>
      </c>
      <c r="U23" s="445">
        <f t="shared" ca="1" si="4"/>
        <v>0</v>
      </c>
      <c r="V23" s="191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6">
        <v>32</v>
      </c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</row>
    <row r="24" spans="1:54" s="205" customFormat="1" ht="13.5" thickBot="1" x14ac:dyDescent="0.25">
      <c r="A24" s="204"/>
      <c r="C24" s="206"/>
      <c r="D24" s="207" t="s">
        <v>109</v>
      </c>
      <c r="E24" s="206"/>
      <c r="F24" s="206"/>
      <c r="G24" s="208" t="str">
        <f ca="1">INDIRECT(G$203&amp;"!"&amp;$AN24)</f>
        <v>3-yr rolling avg</v>
      </c>
      <c r="H24" s="209"/>
      <c r="I24" s="209"/>
      <c r="J24" s="209"/>
      <c r="K24" s="210"/>
      <c r="L24" s="538" t="str">
        <f ca="1">INDIRECT(L$203&amp;"!"&amp;$AN24)</f>
        <v>3-yr rolling avg</v>
      </c>
      <c r="M24" s="539"/>
      <c r="N24" s="539"/>
      <c r="O24" s="539"/>
      <c r="P24" s="540"/>
      <c r="Q24" s="538" t="str">
        <f ca="1">INDIRECT(Q$203&amp;"!"&amp;$AN24)</f>
        <v>3-yr rolling avg</v>
      </c>
      <c r="R24" s="539"/>
      <c r="S24" s="539"/>
      <c r="T24" s="539"/>
      <c r="U24" s="539"/>
      <c r="V24" s="206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11" t="str">
        <f>"I"&amp;AN23</f>
        <v>I32</v>
      </c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</row>
    <row r="25" spans="1:54" ht="13.5" thickBot="1" x14ac:dyDescent="0.25">
      <c r="A25" s="183"/>
      <c r="C25" s="191"/>
      <c r="D25" s="198" t="str">
        <f>Step2A_Scenario1!E33</f>
        <v>New Gifts (as % assets)</v>
      </c>
      <c r="E25" s="191"/>
      <c r="F25" s="191"/>
      <c r="G25" s="189">
        <f t="shared" ref="G25:U26" ca="1" si="5">INDIRECT(G$203&amp;"!"&amp;G$204&amp;$AN25)</f>
        <v>0</v>
      </c>
      <c r="H25" s="188">
        <f t="shared" ca="1" si="5"/>
        <v>0</v>
      </c>
      <c r="I25" s="201">
        <f t="shared" ca="1" si="5"/>
        <v>0</v>
      </c>
      <c r="J25" s="201">
        <f t="shared" ca="1" si="5"/>
        <v>0</v>
      </c>
      <c r="K25" s="190">
        <f t="shared" ca="1" si="5"/>
        <v>0</v>
      </c>
      <c r="L25" s="440">
        <f t="shared" ca="1" si="5"/>
        <v>0</v>
      </c>
      <c r="M25" s="441">
        <f t="shared" ca="1" si="5"/>
        <v>0</v>
      </c>
      <c r="N25" s="441">
        <f t="shared" ca="1" si="5"/>
        <v>0</v>
      </c>
      <c r="O25" s="441">
        <f t="shared" ca="1" si="5"/>
        <v>0</v>
      </c>
      <c r="P25" s="442">
        <f t="shared" ca="1" si="5"/>
        <v>0</v>
      </c>
      <c r="Q25" s="440">
        <f t="shared" ca="1" si="5"/>
        <v>0</v>
      </c>
      <c r="R25" s="441">
        <f t="shared" ca="1" si="5"/>
        <v>0</v>
      </c>
      <c r="S25" s="441">
        <f t="shared" ca="1" si="5"/>
        <v>0</v>
      </c>
      <c r="T25" s="441">
        <f t="shared" ca="1" si="5"/>
        <v>0</v>
      </c>
      <c r="U25" s="446">
        <f t="shared" ca="1" si="5"/>
        <v>0</v>
      </c>
      <c r="V25" s="191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7">
        <f>AN23+1</f>
        <v>33</v>
      </c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</row>
    <row r="26" spans="1:54" ht="13.5" thickBot="1" x14ac:dyDescent="0.25">
      <c r="A26" s="183"/>
      <c r="C26" s="191"/>
      <c r="D26" s="198" t="str">
        <f>Step2A_Scenario1!E34</f>
        <v>Grants Payout (as % assets)</v>
      </c>
      <c r="E26" s="191"/>
      <c r="F26" s="191"/>
      <c r="G26" s="189">
        <f t="shared" ca="1" si="5"/>
        <v>0</v>
      </c>
      <c r="H26" s="188">
        <f t="shared" ca="1" si="5"/>
        <v>0</v>
      </c>
      <c r="I26" s="201">
        <f t="shared" ca="1" si="5"/>
        <v>0</v>
      </c>
      <c r="J26" s="201">
        <f t="shared" ca="1" si="5"/>
        <v>0</v>
      </c>
      <c r="K26" s="190">
        <f t="shared" ca="1" si="5"/>
        <v>0</v>
      </c>
      <c r="L26" s="212">
        <f t="shared" ca="1" si="5"/>
        <v>0</v>
      </c>
      <c r="M26" s="212">
        <f t="shared" ca="1" si="5"/>
        <v>0</v>
      </c>
      <c r="N26" s="212">
        <f t="shared" ca="1" si="5"/>
        <v>0</v>
      </c>
      <c r="O26" s="212">
        <f t="shared" ca="1" si="5"/>
        <v>0</v>
      </c>
      <c r="P26" s="437">
        <f t="shared" ca="1" si="5"/>
        <v>0</v>
      </c>
      <c r="Q26" s="440">
        <f t="shared" ca="1" si="5"/>
        <v>0</v>
      </c>
      <c r="R26" s="441">
        <f t="shared" ca="1" si="5"/>
        <v>0</v>
      </c>
      <c r="S26" s="441">
        <f t="shared" ca="1" si="5"/>
        <v>0</v>
      </c>
      <c r="T26" s="441">
        <f t="shared" ca="1" si="5"/>
        <v>0</v>
      </c>
      <c r="U26" s="446">
        <f t="shared" ca="1" si="5"/>
        <v>0</v>
      </c>
      <c r="V26" s="191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7">
        <f>AN25+1</f>
        <v>34</v>
      </c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</row>
    <row r="27" spans="1:54" s="205" customFormat="1" x14ac:dyDescent="0.2">
      <c r="A27" s="204"/>
      <c r="C27" s="206"/>
      <c r="D27" s="207" t="s">
        <v>110</v>
      </c>
      <c r="E27" s="206"/>
      <c r="F27" s="206"/>
      <c r="G27" s="216" t="str">
        <f ca="1">INDIRECT(G$203&amp;"!"&amp;$AN27)</f>
        <v>3-yr rolling avg</v>
      </c>
      <c r="H27" s="217"/>
      <c r="I27" s="217"/>
      <c r="J27" s="217"/>
      <c r="K27" s="218"/>
      <c r="L27" s="534" t="str">
        <f ca="1">INDIRECT(L$203&amp;"!"&amp;$AN27)</f>
        <v>3-yr rolling avg</v>
      </c>
      <c r="M27" s="535"/>
      <c r="N27" s="535"/>
      <c r="O27" s="535"/>
      <c r="P27" s="536"/>
      <c r="Q27" s="534" t="str">
        <f ca="1">INDIRECT(Q$203&amp;"!"&amp;$AN27)</f>
        <v>3-yr rolling avg</v>
      </c>
      <c r="R27" s="535"/>
      <c r="S27" s="535"/>
      <c r="T27" s="535"/>
      <c r="U27" s="535"/>
      <c r="V27" s="206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11" t="str">
        <f>"I"&amp;AN26</f>
        <v>I34</v>
      </c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</row>
    <row r="28" spans="1:54" x14ac:dyDescent="0.2">
      <c r="A28" s="183"/>
      <c r="C28" s="191"/>
      <c r="D28" s="191"/>
      <c r="E28" s="191"/>
      <c r="F28" s="191"/>
      <c r="G28" s="192"/>
      <c r="H28" s="192"/>
      <c r="I28" s="192"/>
      <c r="J28" s="192"/>
      <c r="K28" s="200"/>
      <c r="L28" s="192"/>
      <c r="M28" s="192"/>
      <c r="N28" s="192"/>
      <c r="O28" s="192"/>
      <c r="P28" s="200"/>
      <c r="Q28" s="192"/>
      <c r="R28" s="192"/>
      <c r="S28" s="192"/>
      <c r="T28" s="192"/>
      <c r="U28" s="192"/>
      <c r="V28" s="191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6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</row>
    <row r="29" spans="1:54" x14ac:dyDescent="0.2">
      <c r="A29" s="183"/>
      <c r="C29" s="191"/>
      <c r="D29" s="197" t="str">
        <f>Step2A_Scenario1!D46</f>
        <v>DAF: DAF Category 2</v>
      </c>
      <c r="E29" s="191"/>
      <c r="F29" s="191"/>
      <c r="G29" s="192"/>
      <c r="H29" s="192"/>
      <c r="I29" s="192"/>
      <c r="J29" s="192"/>
      <c r="K29" s="200"/>
      <c r="L29" s="192"/>
      <c r="M29" s="192"/>
      <c r="N29" s="192"/>
      <c r="O29" s="192"/>
      <c r="P29" s="200"/>
      <c r="Q29" s="192"/>
      <c r="R29" s="192"/>
      <c r="S29" s="192"/>
      <c r="T29" s="192"/>
      <c r="U29" s="192"/>
      <c r="V29" s="191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6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</row>
    <row r="30" spans="1:54" ht="13.5" thickBot="1" x14ac:dyDescent="0.25">
      <c r="A30" s="183"/>
      <c r="C30" s="191"/>
      <c r="D30" s="198" t="str">
        <f>D23</f>
        <v>Effective Admin Fee (as % assets)</v>
      </c>
      <c r="E30" s="191"/>
      <c r="F30" s="191"/>
      <c r="G30" s="189">
        <f t="shared" ref="G30:U30" ca="1" si="6">INDIRECT(G$203&amp;"!"&amp;G$204&amp;$AN30)</f>
        <v>0</v>
      </c>
      <c r="H30" s="188">
        <f t="shared" ca="1" si="6"/>
        <v>0</v>
      </c>
      <c r="I30" s="201">
        <f t="shared" ca="1" si="6"/>
        <v>0</v>
      </c>
      <c r="J30" s="201">
        <f t="shared" ca="1" si="6"/>
        <v>0</v>
      </c>
      <c r="K30" s="190">
        <f t="shared" ca="1" si="6"/>
        <v>0</v>
      </c>
      <c r="L30" s="212">
        <f t="shared" ca="1" si="6"/>
        <v>0</v>
      </c>
      <c r="M30" s="212">
        <f t="shared" ca="1" si="6"/>
        <v>0</v>
      </c>
      <c r="N30" s="212">
        <f t="shared" ca="1" si="6"/>
        <v>0</v>
      </c>
      <c r="O30" s="212">
        <f t="shared" ca="1" si="6"/>
        <v>0</v>
      </c>
      <c r="P30" s="437">
        <f t="shared" ca="1" si="6"/>
        <v>0</v>
      </c>
      <c r="Q30" s="438">
        <f t="shared" ca="1" si="6"/>
        <v>0</v>
      </c>
      <c r="R30" s="189">
        <f t="shared" ca="1" si="6"/>
        <v>0</v>
      </c>
      <c r="S30" s="189">
        <f t="shared" ca="1" si="6"/>
        <v>0</v>
      </c>
      <c r="T30" s="189">
        <f t="shared" ca="1" si="6"/>
        <v>0</v>
      </c>
      <c r="U30" s="445">
        <f t="shared" ca="1" si="6"/>
        <v>0</v>
      </c>
      <c r="V30" s="191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6">
        <f>AN23+16</f>
        <v>48</v>
      </c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</row>
    <row r="31" spans="1:54" s="205" customFormat="1" ht="13.5" thickBot="1" x14ac:dyDescent="0.25">
      <c r="A31" s="204"/>
      <c r="C31" s="206"/>
      <c r="D31" s="207" t="str">
        <f>D24</f>
        <v>Effective Admin Fee (calculation time horizon)</v>
      </c>
      <c r="E31" s="206"/>
      <c r="F31" s="206"/>
      <c r="G31" s="208" t="str">
        <f ca="1">INDIRECT(G$203&amp;"!"&amp;$AN31)</f>
        <v>3-yr rolling avg</v>
      </c>
      <c r="H31" s="209"/>
      <c r="I31" s="209"/>
      <c r="J31" s="209"/>
      <c r="K31" s="210"/>
      <c r="L31" s="538" t="str">
        <f ca="1">INDIRECT(L$203&amp;"!"&amp;$AN31)</f>
        <v>3-yr rolling avg</v>
      </c>
      <c r="M31" s="539"/>
      <c r="N31" s="539"/>
      <c r="O31" s="539"/>
      <c r="P31" s="540"/>
      <c r="Q31" s="538" t="str">
        <f ca="1">INDIRECT(Q$203&amp;"!"&amp;$AN31)</f>
        <v>3-yr rolling avg</v>
      </c>
      <c r="R31" s="539"/>
      <c r="S31" s="539"/>
      <c r="T31" s="539"/>
      <c r="U31" s="539"/>
      <c r="V31" s="206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11" t="str">
        <f>"I"&amp;AN30</f>
        <v>I48</v>
      </c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</row>
    <row r="32" spans="1:54" ht="13.5" thickBot="1" x14ac:dyDescent="0.25">
      <c r="A32" s="183"/>
      <c r="C32" s="191"/>
      <c r="D32" s="198" t="str">
        <f>D25</f>
        <v>New Gifts (as % assets)</v>
      </c>
      <c r="E32" s="191"/>
      <c r="F32" s="191"/>
      <c r="G32" s="189">
        <f t="shared" ref="G32:U33" ca="1" si="7">INDIRECT(G$203&amp;"!"&amp;G$204&amp;$AN32)</f>
        <v>0</v>
      </c>
      <c r="H32" s="188">
        <f t="shared" ca="1" si="7"/>
        <v>0</v>
      </c>
      <c r="I32" s="201">
        <f t="shared" ca="1" si="7"/>
        <v>0</v>
      </c>
      <c r="J32" s="201">
        <f t="shared" ca="1" si="7"/>
        <v>0</v>
      </c>
      <c r="K32" s="190">
        <f t="shared" ca="1" si="7"/>
        <v>0</v>
      </c>
      <c r="L32" s="440">
        <f t="shared" ca="1" si="7"/>
        <v>0</v>
      </c>
      <c r="M32" s="441">
        <f t="shared" ca="1" si="7"/>
        <v>0</v>
      </c>
      <c r="N32" s="441">
        <f t="shared" ca="1" si="7"/>
        <v>0</v>
      </c>
      <c r="O32" s="441">
        <f t="shared" ca="1" si="7"/>
        <v>0</v>
      </c>
      <c r="P32" s="442">
        <f t="shared" ca="1" si="7"/>
        <v>0</v>
      </c>
      <c r="Q32" s="440">
        <f t="shared" ca="1" si="7"/>
        <v>0</v>
      </c>
      <c r="R32" s="441">
        <f t="shared" ca="1" si="7"/>
        <v>0</v>
      </c>
      <c r="S32" s="441">
        <f t="shared" ca="1" si="7"/>
        <v>0</v>
      </c>
      <c r="T32" s="441">
        <f t="shared" ca="1" si="7"/>
        <v>0</v>
      </c>
      <c r="U32" s="446">
        <f t="shared" ca="1" si="7"/>
        <v>0</v>
      </c>
      <c r="V32" s="191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7">
        <f>AN30+1</f>
        <v>49</v>
      </c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</row>
    <row r="33" spans="1:54" ht="13.5" thickBot="1" x14ac:dyDescent="0.25">
      <c r="A33" s="183"/>
      <c r="C33" s="191"/>
      <c r="D33" s="198" t="str">
        <f>D26</f>
        <v>Grants Payout (as % assets)</v>
      </c>
      <c r="E33" s="191"/>
      <c r="F33" s="191"/>
      <c r="G33" s="189">
        <f t="shared" ca="1" si="7"/>
        <v>0</v>
      </c>
      <c r="H33" s="188">
        <f t="shared" ca="1" si="7"/>
        <v>0</v>
      </c>
      <c r="I33" s="201">
        <f t="shared" ca="1" si="7"/>
        <v>0</v>
      </c>
      <c r="J33" s="201">
        <f t="shared" ca="1" si="7"/>
        <v>0</v>
      </c>
      <c r="K33" s="190">
        <f t="shared" ca="1" si="7"/>
        <v>0</v>
      </c>
      <c r="L33" s="212">
        <f t="shared" ca="1" si="7"/>
        <v>0</v>
      </c>
      <c r="M33" s="212">
        <f t="shared" ca="1" si="7"/>
        <v>0</v>
      </c>
      <c r="N33" s="212">
        <f t="shared" ca="1" si="7"/>
        <v>0</v>
      </c>
      <c r="O33" s="212">
        <f t="shared" ca="1" si="7"/>
        <v>0</v>
      </c>
      <c r="P33" s="437">
        <f t="shared" ca="1" si="7"/>
        <v>0</v>
      </c>
      <c r="Q33" s="440">
        <f t="shared" ca="1" si="7"/>
        <v>0</v>
      </c>
      <c r="R33" s="441">
        <f t="shared" ca="1" si="7"/>
        <v>0</v>
      </c>
      <c r="S33" s="441">
        <f t="shared" ca="1" si="7"/>
        <v>0</v>
      </c>
      <c r="T33" s="441">
        <f t="shared" ca="1" si="7"/>
        <v>0</v>
      </c>
      <c r="U33" s="446">
        <f t="shared" ca="1" si="7"/>
        <v>0</v>
      </c>
      <c r="V33" s="191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7">
        <f>AN32+1</f>
        <v>50</v>
      </c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</row>
    <row r="34" spans="1:54" s="205" customFormat="1" x14ac:dyDescent="0.2">
      <c r="A34" s="204"/>
      <c r="C34" s="206"/>
      <c r="D34" s="207" t="str">
        <f>D27</f>
        <v>Grants Payout (calculation time horizon)</v>
      </c>
      <c r="E34" s="206"/>
      <c r="F34" s="206"/>
      <c r="G34" s="216" t="str">
        <f ca="1">INDIRECT(G$203&amp;"!"&amp;$AN34)</f>
        <v>3-yr rolling avg</v>
      </c>
      <c r="H34" s="217"/>
      <c r="I34" s="217"/>
      <c r="J34" s="217"/>
      <c r="K34" s="218"/>
      <c r="L34" s="534" t="str">
        <f ca="1">INDIRECT(L$203&amp;"!"&amp;$AN34)</f>
        <v>3-yr rolling avg</v>
      </c>
      <c r="M34" s="535"/>
      <c r="N34" s="535"/>
      <c r="O34" s="535"/>
      <c r="P34" s="536"/>
      <c r="Q34" s="534" t="str">
        <f ca="1">INDIRECT(Q$203&amp;"!"&amp;$AN34)</f>
        <v>3-yr rolling avg</v>
      </c>
      <c r="R34" s="535"/>
      <c r="S34" s="535"/>
      <c r="T34" s="535"/>
      <c r="U34" s="535"/>
      <c r="V34" s="206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11" t="str">
        <f>"I"&amp;AN33</f>
        <v>I50</v>
      </c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</row>
    <row r="35" spans="1:54" x14ac:dyDescent="0.2">
      <c r="A35" s="183"/>
      <c r="C35" s="191"/>
      <c r="D35" s="191"/>
      <c r="E35" s="191"/>
      <c r="F35" s="191"/>
      <c r="G35" s="191"/>
      <c r="H35" s="191"/>
      <c r="I35" s="191"/>
      <c r="J35" s="191"/>
      <c r="K35" s="200"/>
      <c r="L35" s="191"/>
      <c r="M35" s="191"/>
      <c r="N35" s="191"/>
      <c r="O35" s="191"/>
      <c r="P35" s="200"/>
      <c r="Q35" s="191"/>
      <c r="R35" s="191"/>
      <c r="S35" s="191"/>
      <c r="T35" s="191"/>
      <c r="U35" s="191"/>
      <c r="V35" s="191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6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</row>
    <row r="36" spans="1:54" x14ac:dyDescent="0.2">
      <c r="A36" s="183"/>
      <c r="C36" s="191"/>
      <c r="D36" s="197" t="str">
        <f>Step2A_Scenario1!D62</f>
        <v>DAF: DAF Category 3</v>
      </c>
      <c r="E36" s="191"/>
      <c r="F36" s="191"/>
      <c r="G36" s="191"/>
      <c r="H36" s="191"/>
      <c r="I36" s="191"/>
      <c r="J36" s="191"/>
      <c r="K36" s="200"/>
      <c r="L36" s="191"/>
      <c r="M36" s="191"/>
      <c r="N36" s="191"/>
      <c r="O36" s="191"/>
      <c r="P36" s="200"/>
      <c r="Q36" s="191"/>
      <c r="R36" s="191"/>
      <c r="S36" s="191"/>
      <c r="T36" s="191"/>
      <c r="U36" s="191"/>
      <c r="V36" s="191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6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</row>
    <row r="37" spans="1:54" ht="13.5" thickBot="1" x14ac:dyDescent="0.25">
      <c r="A37" s="183"/>
      <c r="C37" s="191"/>
      <c r="D37" s="198" t="str">
        <f>D30</f>
        <v>Effective Admin Fee (as % assets)</v>
      </c>
      <c r="E37" s="191"/>
      <c r="F37" s="191"/>
      <c r="G37" s="189">
        <f t="shared" ref="G37:U37" ca="1" si="8">INDIRECT(G$203&amp;"!"&amp;G$204&amp;$AN37)</f>
        <v>0</v>
      </c>
      <c r="H37" s="188">
        <f t="shared" ca="1" si="8"/>
        <v>0</v>
      </c>
      <c r="I37" s="201">
        <f t="shared" ca="1" si="8"/>
        <v>0</v>
      </c>
      <c r="J37" s="201">
        <f t="shared" ca="1" si="8"/>
        <v>0</v>
      </c>
      <c r="K37" s="190">
        <f t="shared" ca="1" si="8"/>
        <v>0</v>
      </c>
      <c r="L37" s="212">
        <f t="shared" ca="1" si="8"/>
        <v>0</v>
      </c>
      <c r="M37" s="212">
        <f t="shared" ca="1" si="8"/>
        <v>0</v>
      </c>
      <c r="N37" s="212">
        <f t="shared" ca="1" si="8"/>
        <v>0</v>
      </c>
      <c r="O37" s="212">
        <f t="shared" ca="1" si="8"/>
        <v>0</v>
      </c>
      <c r="P37" s="437">
        <f t="shared" ca="1" si="8"/>
        <v>0</v>
      </c>
      <c r="Q37" s="438">
        <f t="shared" ca="1" si="8"/>
        <v>0</v>
      </c>
      <c r="R37" s="189">
        <f t="shared" ca="1" si="8"/>
        <v>0</v>
      </c>
      <c r="S37" s="189">
        <f t="shared" ca="1" si="8"/>
        <v>0</v>
      </c>
      <c r="T37" s="189">
        <f t="shared" ca="1" si="8"/>
        <v>0</v>
      </c>
      <c r="U37" s="445">
        <f t="shared" ca="1" si="8"/>
        <v>0</v>
      </c>
      <c r="V37" s="192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6">
        <f>AN30+16</f>
        <v>64</v>
      </c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</row>
    <row r="38" spans="1:54" s="205" customFormat="1" ht="13.5" thickBot="1" x14ac:dyDescent="0.25">
      <c r="A38" s="204"/>
      <c r="C38" s="206"/>
      <c r="D38" s="207" t="str">
        <f>D31</f>
        <v>Effective Admin Fee (calculation time horizon)</v>
      </c>
      <c r="E38" s="206"/>
      <c r="F38" s="206"/>
      <c r="G38" s="208" t="str">
        <f ca="1">INDIRECT(G$203&amp;"!"&amp;$AN38)</f>
        <v>3-yr rolling avg</v>
      </c>
      <c r="H38" s="209"/>
      <c r="I38" s="209"/>
      <c r="J38" s="209"/>
      <c r="K38" s="210"/>
      <c r="L38" s="538" t="str">
        <f ca="1">INDIRECT(L$203&amp;"!"&amp;$AN38)</f>
        <v>3-yr rolling avg</v>
      </c>
      <c r="M38" s="539"/>
      <c r="N38" s="539"/>
      <c r="O38" s="539"/>
      <c r="P38" s="540"/>
      <c r="Q38" s="538" t="str">
        <f ca="1">INDIRECT(Q$203&amp;"!"&amp;$AN38)</f>
        <v>3-yr rolling avg</v>
      </c>
      <c r="R38" s="539"/>
      <c r="S38" s="539"/>
      <c r="T38" s="539"/>
      <c r="U38" s="539"/>
      <c r="V38" s="225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11" t="str">
        <f>"I"&amp;AN37</f>
        <v>I64</v>
      </c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</row>
    <row r="39" spans="1:54" ht="13.5" thickBot="1" x14ac:dyDescent="0.25">
      <c r="A39" s="183"/>
      <c r="C39" s="191"/>
      <c r="D39" s="198" t="str">
        <f>D32</f>
        <v>New Gifts (as % assets)</v>
      </c>
      <c r="E39" s="191"/>
      <c r="F39" s="191"/>
      <c r="G39" s="189">
        <f t="shared" ref="G39:U40" ca="1" si="9">INDIRECT(G$203&amp;"!"&amp;G$204&amp;$AN39)</f>
        <v>0</v>
      </c>
      <c r="H39" s="188">
        <f t="shared" ca="1" si="9"/>
        <v>0</v>
      </c>
      <c r="I39" s="201">
        <f t="shared" ca="1" si="9"/>
        <v>0</v>
      </c>
      <c r="J39" s="201">
        <f t="shared" ca="1" si="9"/>
        <v>0</v>
      </c>
      <c r="K39" s="190">
        <f t="shared" ca="1" si="9"/>
        <v>0</v>
      </c>
      <c r="L39" s="440">
        <f t="shared" ca="1" si="9"/>
        <v>0</v>
      </c>
      <c r="M39" s="441">
        <f t="shared" ca="1" si="9"/>
        <v>0</v>
      </c>
      <c r="N39" s="441">
        <f t="shared" ca="1" si="9"/>
        <v>0</v>
      </c>
      <c r="O39" s="441">
        <f t="shared" ca="1" si="9"/>
        <v>0</v>
      </c>
      <c r="P39" s="442">
        <f t="shared" ca="1" si="9"/>
        <v>0</v>
      </c>
      <c r="Q39" s="440">
        <f t="shared" ca="1" si="9"/>
        <v>0</v>
      </c>
      <c r="R39" s="441">
        <f t="shared" ca="1" si="9"/>
        <v>0</v>
      </c>
      <c r="S39" s="441">
        <f t="shared" ca="1" si="9"/>
        <v>0</v>
      </c>
      <c r="T39" s="441">
        <f t="shared" ca="1" si="9"/>
        <v>0</v>
      </c>
      <c r="U39" s="446">
        <f t="shared" ca="1" si="9"/>
        <v>0</v>
      </c>
      <c r="V39" s="192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7">
        <f>AN37+1</f>
        <v>65</v>
      </c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</row>
    <row r="40" spans="1:54" ht="13.5" thickBot="1" x14ac:dyDescent="0.25">
      <c r="A40" s="183"/>
      <c r="C40" s="191"/>
      <c r="D40" s="198" t="str">
        <f>D33</f>
        <v>Grants Payout (as % assets)</v>
      </c>
      <c r="E40" s="191"/>
      <c r="F40" s="191"/>
      <c r="G40" s="189">
        <f t="shared" ca="1" si="9"/>
        <v>0</v>
      </c>
      <c r="H40" s="188">
        <f t="shared" ca="1" si="9"/>
        <v>0</v>
      </c>
      <c r="I40" s="201">
        <f t="shared" ca="1" si="9"/>
        <v>0</v>
      </c>
      <c r="J40" s="201">
        <f t="shared" ca="1" si="9"/>
        <v>0</v>
      </c>
      <c r="K40" s="190">
        <f t="shared" ca="1" si="9"/>
        <v>0</v>
      </c>
      <c r="L40" s="212">
        <f t="shared" ca="1" si="9"/>
        <v>0</v>
      </c>
      <c r="M40" s="212">
        <f t="shared" ca="1" si="9"/>
        <v>0</v>
      </c>
      <c r="N40" s="212">
        <f t="shared" ca="1" si="9"/>
        <v>0</v>
      </c>
      <c r="O40" s="212">
        <f t="shared" ca="1" si="9"/>
        <v>0</v>
      </c>
      <c r="P40" s="437">
        <f t="shared" ca="1" si="9"/>
        <v>0</v>
      </c>
      <c r="Q40" s="440">
        <f t="shared" ca="1" si="9"/>
        <v>0</v>
      </c>
      <c r="R40" s="441">
        <f t="shared" ca="1" si="9"/>
        <v>0</v>
      </c>
      <c r="S40" s="441">
        <f t="shared" ca="1" si="9"/>
        <v>0</v>
      </c>
      <c r="T40" s="441">
        <f t="shared" ca="1" si="9"/>
        <v>0</v>
      </c>
      <c r="U40" s="446">
        <f t="shared" ca="1" si="9"/>
        <v>0</v>
      </c>
      <c r="V40" s="192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7">
        <f>AN39+1</f>
        <v>66</v>
      </c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</row>
    <row r="41" spans="1:54" s="205" customFormat="1" x14ac:dyDescent="0.2">
      <c r="A41" s="204"/>
      <c r="C41" s="206"/>
      <c r="D41" s="207" t="str">
        <f>D34</f>
        <v>Grants Payout (calculation time horizon)</v>
      </c>
      <c r="E41" s="206"/>
      <c r="F41" s="206"/>
      <c r="G41" s="216" t="str">
        <f ca="1">INDIRECT(G$203&amp;"!"&amp;$AN41)</f>
        <v>3-yr rolling avg</v>
      </c>
      <c r="H41" s="217"/>
      <c r="I41" s="217"/>
      <c r="J41" s="217"/>
      <c r="K41" s="218"/>
      <c r="L41" s="534" t="str">
        <f ca="1">INDIRECT(L$203&amp;"!"&amp;$AN41)</f>
        <v>3-yr rolling avg</v>
      </c>
      <c r="M41" s="535"/>
      <c r="N41" s="535"/>
      <c r="O41" s="535"/>
      <c r="P41" s="536"/>
      <c r="Q41" s="534" t="str">
        <f ca="1">INDIRECT(Q$203&amp;"!"&amp;$AN41)</f>
        <v>3-yr rolling avg</v>
      </c>
      <c r="R41" s="535"/>
      <c r="S41" s="535"/>
      <c r="T41" s="535"/>
      <c r="U41" s="535"/>
      <c r="V41" s="225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11" t="str">
        <f>"I"&amp;AN40</f>
        <v>I66</v>
      </c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</row>
    <row r="42" spans="1:54" x14ac:dyDescent="0.2">
      <c r="A42" s="183"/>
      <c r="C42" s="191"/>
      <c r="D42" s="191"/>
      <c r="E42" s="191"/>
      <c r="F42" s="191"/>
      <c r="G42" s="192"/>
      <c r="H42" s="191"/>
      <c r="I42" s="191"/>
      <c r="J42" s="191"/>
      <c r="K42" s="200"/>
      <c r="L42" s="191"/>
      <c r="M42" s="191"/>
      <c r="N42" s="191"/>
      <c r="O42" s="191"/>
      <c r="P42" s="200"/>
      <c r="Q42" s="191"/>
      <c r="R42" s="191"/>
      <c r="S42" s="191"/>
      <c r="T42" s="191"/>
      <c r="U42" s="192"/>
      <c r="V42" s="192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6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</row>
    <row r="43" spans="1:54" x14ac:dyDescent="0.2">
      <c r="A43" s="183"/>
      <c r="C43" s="191"/>
      <c r="D43" s="197" t="str">
        <f>Step2A_Scenario1!D78</f>
        <v>Scholarship</v>
      </c>
      <c r="E43" s="191"/>
      <c r="F43" s="191"/>
      <c r="G43" s="192"/>
      <c r="H43" s="191"/>
      <c r="I43" s="191"/>
      <c r="J43" s="191"/>
      <c r="K43" s="200"/>
      <c r="L43" s="191"/>
      <c r="M43" s="191"/>
      <c r="N43" s="191"/>
      <c r="O43" s="191"/>
      <c r="P43" s="200"/>
      <c r="Q43" s="191"/>
      <c r="R43" s="191"/>
      <c r="S43" s="191"/>
      <c r="T43" s="191"/>
      <c r="U43" s="192"/>
      <c r="V43" s="192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6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</row>
    <row r="44" spans="1:54" ht="13.5" thickBot="1" x14ac:dyDescent="0.25">
      <c r="A44" s="183"/>
      <c r="C44" s="191"/>
      <c r="D44" s="198" t="str">
        <f t="shared" ref="D44:D49" si="10">D37</f>
        <v>Effective Admin Fee (as % assets)</v>
      </c>
      <c r="E44" s="191"/>
      <c r="F44" s="191"/>
      <c r="G44" s="189">
        <f t="shared" ref="G44:U44" ca="1" si="11">INDIRECT(G$203&amp;"!"&amp;G$204&amp;$AN44)</f>
        <v>0</v>
      </c>
      <c r="H44" s="188">
        <f t="shared" ca="1" si="11"/>
        <v>0</v>
      </c>
      <c r="I44" s="201">
        <f t="shared" ca="1" si="11"/>
        <v>0</v>
      </c>
      <c r="J44" s="201">
        <f t="shared" ca="1" si="11"/>
        <v>0</v>
      </c>
      <c r="K44" s="190">
        <f t="shared" ca="1" si="11"/>
        <v>0</v>
      </c>
      <c r="L44" s="212">
        <f t="shared" ca="1" si="11"/>
        <v>0</v>
      </c>
      <c r="M44" s="212">
        <f t="shared" ca="1" si="11"/>
        <v>0</v>
      </c>
      <c r="N44" s="212">
        <f t="shared" ca="1" si="11"/>
        <v>0</v>
      </c>
      <c r="O44" s="212">
        <f t="shared" ca="1" si="11"/>
        <v>0</v>
      </c>
      <c r="P44" s="437">
        <f t="shared" ca="1" si="11"/>
        <v>0</v>
      </c>
      <c r="Q44" s="438">
        <f t="shared" ca="1" si="11"/>
        <v>0</v>
      </c>
      <c r="R44" s="189">
        <f t="shared" ca="1" si="11"/>
        <v>0</v>
      </c>
      <c r="S44" s="189">
        <f t="shared" ca="1" si="11"/>
        <v>0</v>
      </c>
      <c r="T44" s="189">
        <f t="shared" ca="1" si="11"/>
        <v>0</v>
      </c>
      <c r="U44" s="445">
        <f t="shared" ca="1" si="11"/>
        <v>0</v>
      </c>
      <c r="V44" s="192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6">
        <f>AN37+16</f>
        <v>80</v>
      </c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</row>
    <row r="45" spans="1:54" s="205" customFormat="1" ht="13.5" thickBot="1" x14ac:dyDescent="0.25">
      <c r="A45" s="204"/>
      <c r="C45" s="206"/>
      <c r="D45" s="207" t="str">
        <f t="shared" si="10"/>
        <v>Effective Admin Fee (calculation time horizon)</v>
      </c>
      <c r="E45" s="206"/>
      <c r="F45" s="206"/>
      <c r="G45" s="208" t="str">
        <f ca="1">INDIRECT(G$203&amp;"!"&amp;$AN45)</f>
        <v>3-yr rolling avg</v>
      </c>
      <c r="H45" s="209"/>
      <c r="I45" s="209"/>
      <c r="J45" s="209"/>
      <c r="K45" s="210"/>
      <c r="L45" s="538" t="str">
        <f ca="1">INDIRECT(L$203&amp;"!"&amp;$AN45)</f>
        <v>3-yr rolling avg</v>
      </c>
      <c r="M45" s="539"/>
      <c r="N45" s="539"/>
      <c r="O45" s="539"/>
      <c r="P45" s="540"/>
      <c r="Q45" s="538" t="str">
        <f ca="1">INDIRECT(Q$203&amp;"!"&amp;$AN45)</f>
        <v>3-yr rolling avg</v>
      </c>
      <c r="R45" s="539"/>
      <c r="S45" s="539"/>
      <c r="T45" s="539"/>
      <c r="U45" s="539"/>
      <c r="V45" s="225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11" t="str">
        <f>"I"&amp;AN44</f>
        <v>I80</v>
      </c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</row>
    <row r="46" spans="1:54" ht="13.5" thickBot="1" x14ac:dyDescent="0.25">
      <c r="A46" s="183"/>
      <c r="C46" s="191"/>
      <c r="D46" s="198" t="str">
        <f t="shared" si="10"/>
        <v>New Gifts (as % assets)</v>
      </c>
      <c r="E46" s="191"/>
      <c r="F46" s="191"/>
      <c r="G46" s="189">
        <f t="shared" ref="G46:U47" ca="1" si="12">INDIRECT(G$203&amp;"!"&amp;G$204&amp;$AN46)</f>
        <v>0</v>
      </c>
      <c r="H46" s="188">
        <f t="shared" ca="1" si="12"/>
        <v>0</v>
      </c>
      <c r="I46" s="201">
        <f t="shared" ca="1" si="12"/>
        <v>0</v>
      </c>
      <c r="J46" s="201">
        <f t="shared" ca="1" si="12"/>
        <v>0</v>
      </c>
      <c r="K46" s="190">
        <f t="shared" ca="1" si="12"/>
        <v>0</v>
      </c>
      <c r="L46" s="440">
        <f t="shared" ca="1" si="12"/>
        <v>0</v>
      </c>
      <c r="M46" s="441">
        <f t="shared" ca="1" si="12"/>
        <v>0</v>
      </c>
      <c r="N46" s="441">
        <f t="shared" ca="1" si="12"/>
        <v>0</v>
      </c>
      <c r="O46" s="441">
        <f t="shared" ca="1" si="12"/>
        <v>0</v>
      </c>
      <c r="P46" s="442">
        <f t="shared" ca="1" si="12"/>
        <v>0</v>
      </c>
      <c r="Q46" s="440">
        <f t="shared" ca="1" si="12"/>
        <v>0</v>
      </c>
      <c r="R46" s="441">
        <f t="shared" ca="1" si="12"/>
        <v>0</v>
      </c>
      <c r="S46" s="441">
        <f t="shared" ca="1" si="12"/>
        <v>0</v>
      </c>
      <c r="T46" s="441">
        <f t="shared" ca="1" si="12"/>
        <v>0</v>
      </c>
      <c r="U46" s="446">
        <f t="shared" ca="1" si="12"/>
        <v>0</v>
      </c>
      <c r="V46" s="192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7">
        <f>AN44+1</f>
        <v>81</v>
      </c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</row>
    <row r="47" spans="1:54" ht="13.5" thickBot="1" x14ac:dyDescent="0.25">
      <c r="A47" s="183"/>
      <c r="C47" s="191"/>
      <c r="D47" s="198" t="str">
        <f t="shared" si="10"/>
        <v>Grants Payout (as % assets)</v>
      </c>
      <c r="E47" s="191"/>
      <c r="F47" s="191"/>
      <c r="G47" s="189">
        <f t="shared" ca="1" si="12"/>
        <v>0</v>
      </c>
      <c r="H47" s="188">
        <f t="shared" ca="1" si="12"/>
        <v>0</v>
      </c>
      <c r="I47" s="201">
        <f t="shared" ca="1" si="12"/>
        <v>0</v>
      </c>
      <c r="J47" s="201">
        <f t="shared" ca="1" si="12"/>
        <v>0</v>
      </c>
      <c r="K47" s="190">
        <f t="shared" ca="1" si="12"/>
        <v>0</v>
      </c>
      <c r="L47" s="212">
        <f t="shared" ca="1" si="12"/>
        <v>0</v>
      </c>
      <c r="M47" s="212">
        <f t="shared" ca="1" si="12"/>
        <v>0</v>
      </c>
      <c r="N47" s="212">
        <f t="shared" ca="1" si="12"/>
        <v>0</v>
      </c>
      <c r="O47" s="212">
        <f t="shared" ca="1" si="12"/>
        <v>0</v>
      </c>
      <c r="P47" s="437">
        <f t="shared" ca="1" si="12"/>
        <v>0</v>
      </c>
      <c r="Q47" s="440">
        <f t="shared" ca="1" si="12"/>
        <v>0</v>
      </c>
      <c r="R47" s="441">
        <f t="shared" ca="1" si="12"/>
        <v>0</v>
      </c>
      <c r="S47" s="441">
        <f t="shared" ca="1" si="12"/>
        <v>0</v>
      </c>
      <c r="T47" s="441">
        <f t="shared" ca="1" si="12"/>
        <v>0</v>
      </c>
      <c r="U47" s="446">
        <f t="shared" ca="1" si="12"/>
        <v>0</v>
      </c>
      <c r="V47" s="192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7">
        <f>AN46+1</f>
        <v>82</v>
      </c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</row>
    <row r="48" spans="1:54" s="205" customFormat="1" x14ac:dyDescent="0.2">
      <c r="A48" s="204"/>
      <c r="C48" s="206"/>
      <c r="D48" s="207" t="str">
        <f t="shared" si="10"/>
        <v>Grants Payout (calculation time horizon)</v>
      </c>
      <c r="E48" s="206"/>
      <c r="F48" s="206"/>
      <c r="G48" s="216" t="str">
        <f ca="1">INDIRECT(G$203&amp;"!"&amp;$AN48)</f>
        <v>3-yr rolling avg</v>
      </c>
      <c r="H48" s="217"/>
      <c r="I48" s="217"/>
      <c r="J48" s="217"/>
      <c r="K48" s="218"/>
      <c r="L48" s="534" t="str">
        <f ca="1">INDIRECT(L$203&amp;"!"&amp;$AN48)</f>
        <v>3-yr rolling avg</v>
      </c>
      <c r="M48" s="535"/>
      <c r="N48" s="535"/>
      <c r="O48" s="535"/>
      <c r="P48" s="536"/>
      <c r="Q48" s="534" t="str">
        <f ca="1">INDIRECT(Q$203&amp;"!"&amp;$AN48)</f>
        <v>3-yr rolling avg</v>
      </c>
      <c r="R48" s="535"/>
      <c r="S48" s="535"/>
      <c r="T48" s="535"/>
      <c r="U48" s="535"/>
      <c r="V48" s="225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11" t="str">
        <f>"I"&amp;AN47</f>
        <v>I82</v>
      </c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</row>
    <row r="49" spans="1:54" x14ac:dyDescent="0.2">
      <c r="A49" s="183"/>
      <c r="C49" s="191"/>
      <c r="D49" s="191">
        <f t="shared" si="10"/>
        <v>0</v>
      </c>
      <c r="E49" s="191"/>
      <c r="F49" s="191"/>
      <c r="G49" s="192"/>
      <c r="H49" s="191"/>
      <c r="I49" s="191"/>
      <c r="J49" s="191"/>
      <c r="K49" s="200"/>
      <c r="L49" s="191"/>
      <c r="M49" s="191"/>
      <c r="N49" s="191"/>
      <c r="O49" s="191"/>
      <c r="P49" s="200"/>
      <c r="Q49" s="191"/>
      <c r="R49" s="191"/>
      <c r="S49" s="191"/>
      <c r="T49" s="191"/>
      <c r="U49" s="192"/>
      <c r="V49" s="192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6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</row>
    <row r="50" spans="1:54" x14ac:dyDescent="0.2">
      <c r="A50" s="183"/>
      <c r="C50" s="191"/>
      <c r="D50" s="197" t="str">
        <f>Step2A_Scenario1!D94</f>
        <v>Unrestricted / FOI / Community Leadership</v>
      </c>
      <c r="E50" s="191"/>
      <c r="F50" s="191"/>
      <c r="G50" s="192"/>
      <c r="H50" s="191"/>
      <c r="I50" s="191"/>
      <c r="J50" s="191"/>
      <c r="K50" s="200"/>
      <c r="L50" s="191"/>
      <c r="M50" s="191"/>
      <c r="N50" s="191"/>
      <c r="O50" s="191"/>
      <c r="P50" s="200"/>
      <c r="Q50" s="191"/>
      <c r="R50" s="191"/>
      <c r="S50" s="191"/>
      <c r="T50" s="191"/>
      <c r="U50" s="192"/>
      <c r="V50" s="192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6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</row>
    <row r="51" spans="1:54" ht="13.5" thickBot="1" x14ac:dyDescent="0.25">
      <c r="A51" s="183"/>
      <c r="C51" s="191"/>
      <c r="D51" s="198" t="str">
        <f t="shared" ref="D51:D56" si="13">D44</f>
        <v>Effective Admin Fee (as % assets)</v>
      </c>
      <c r="E51" s="191"/>
      <c r="F51" s="191"/>
      <c r="G51" s="189">
        <f t="shared" ref="G51:U51" ca="1" si="14">INDIRECT(G$203&amp;"!"&amp;G$204&amp;$AN51)</f>
        <v>0</v>
      </c>
      <c r="H51" s="188">
        <f t="shared" ca="1" si="14"/>
        <v>0</v>
      </c>
      <c r="I51" s="201">
        <f t="shared" ca="1" si="14"/>
        <v>0</v>
      </c>
      <c r="J51" s="201">
        <f t="shared" ca="1" si="14"/>
        <v>0</v>
      </c>
      <c r="K51" s="190">
        <f t="shared" ca="1" si="14"/>
        <v>0</v>
      </c>
      <c r="L51" s="212">
        <f t="shared" ca="1" si="14"/>
        <v>0</v>
      </c>
      <c r="M51" s="212">
        <f t="shared" ca="1" si="14"/>
        <v>0</v>
      </c>
      <c r="N51" s="212">
        <f t="shared" ca="1" si="14"/>
        <v>0</v>
      </c>
      <c r="O51" s="212">
        <f t="shared" ca="1" si="14"/>
        <v>0</v>
      </c>
      <c r="P51" s="437">
        <f t="shared" ca="1" si="14"/>
        <v>0</v>
      </c>
      <c r="Q51" s="438">
        <f t="shared" ca="1" si="14"/>
        <v>0</v>
      </c>
      <c r="R51" s="189">
        <f t="shared" ca="1" si="14"/>
        <v>0</v>
      </c>
      <c r="S51" s="189">
        <f t="shared" ca="1" si="14"/>
        <v>0</v>
      </c>
      <c r="T51" s="189">
        <f t="shared" ca="1" si="14"/>
        <v>0</v>
      </c>
      <c r="U51" s="445">
        <f t="shared" ca="1" si="14"/>
        <v>0</v>
      </c>
      <c r="V51" s="192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6">
        <f>AN44+16</f>
        <v>96</v>
      </c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</row>
    <row r="52" spans="1:54" s="205" customFormat="1" ht="13.5" thickBot="1" x14ac:dyDescent="0.25">
      <c r="A52" s="204"/>
      <c r="C52" s="206"/>
      <c r="D52" s="207" t="str">
        <f t="shared" si="13"/>
        <v>Effective Admin Fee (calculation time horizon)</v>
      </c>
      <c r="E52" s="206"/>
      <c r="F52" s="206"/>
      <c r="G52" s="208" t="str">
        <f ca="1">INDIRECT(G$203&amp;"!"&amp;$AN52)</f>
        <v>3-yr rolling avg</v>
      </c>
      <c r="H52" s="209"/>
      <c r="I52" s="209"/>
      <c r="J52" s="209"/>
      <c r="K52" s="210"/>
      <c r="L52" s="538" t="str">
        <f ca="1">INDIRECT(L$203&amp;"!"&amp;$AN52)</f>
        <v>3-yr rolling avg</v>
      </c>
      <c r="M52" s="539"/>
      <c r="N52" s="539"/>
      <c r="O52" s="539"/>
      <c r="P52" s="540"/>
      <c r="Q52" s="538" t="str">
        <f ca="1">INDIRECT(Q$203&amp;"!"&amp;$AN52)</f>
        <v>3-yr rolling avg</v>
      </c>
      <c r="R52" s="539"/>
      <c r="S52" s="539"/>
      <c r="T52" s="539"/>
      <c r="U52" s="539"/>
      <c r="V52" s="225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11" t="str">
        <f>"I"&amp;AN51</f>
        <v>I96</v>
      </c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</row>
    <row r="53" spans="1:54" ht="13.5" thickBot="1" x14ac:dyDescent="0.25">
      <c r="A53" s="183"/>
      <c r="C53" s="191"/>
      <c r="D53" s="198" t="str">
        <f t="shared" si="13"/>
        <v>New Gifts (as % assets)</v>
      </c>
      <c r="E53" s="191"/>
      <c r="F53" s="191"/>
      <c r="G53" s="189">
        <f t="shared" ref="G53:U54" ca="1" si="15">INDIRECT(G$203&amp;"!"&amp;G$204&amp;$AN53)</f>
        <v>0</v>
      </c>
      <c r="H53" s="188">
        <f t="shared" ca="1" si="15"/>
        <v>0</v>
      </c>
      <c r="I53" s="201">
        <f t="shared" ca="1" si="15"/>
        <v>0</v>
      </c>
      <c r="J53" s="201">
        <f t="shared" ca="1" si="15"/>
        <v>0</v>
      </c>
      <c r="K53" s="190">
        <f t="shared" ca="1" si="15"/>
        <v>0</v>
      </c>
      <c r="L53" s="440">
        <f t="shared" ca="1" si="15"/>
        <v>0</v>
      </c>
      <c r="M53" s="441">
        <f t="shared" ca="1" si="15"/>
        <v>0</v>
      </c>
      <c r="N53" s="441">
        <f t="shared" ca="1" si="15"/>
        <v>0</v>
      </c>
      <c r="O53" s="441">
        <f t="shared" ca="1" si="15"/>
        <v>0</v>
      </c>
      <c r="P53" s="442">
        <f t="shared" ca="1" si="15"/>
        <v>0</v>
      </c>
      <c r="Q53" s="440">
        <f t="shared" ca="1" si="15"/>
        <v>0</v>
      </c>
      <c r="R53" s="441">
        <f t="shared" ca="1" si="15"/>
        <v>0</v>
      </c>
      <c r="S53" s="441">
        <f t="shared" ca="1" si="15"/>
        <v>0</v>
      </c>
      <c r="T53" s="441">
        <f t="shared" ca="1" si="15"/>
        <v>0</v>
      </c>
      <c r="U53" s="446">
        <f t="shared" ca="1" si="15"/>
        <v>0</v>
      </c>
      <c r="V53" s="192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7">
        <f>AN51+1</f>
        <v>97</v>
      </c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  <c r="BB53" s="183"/>
    </row>
    <row r="54" spans="1:54" ht="13.5" thickBot="1" x14ac:dyDescent="0.25">
      <c r="A54" s="183"/>
      <c r="C54" s="191"/>
      <c r="D54" s="198" t="str">
        <f t="shared" si="13"/>
        <v>Grants Payout (as % assets)</v>
      </c>
      <c r="E54" s="191"/>
      <c r="F54" s="191"/>
      <c r="G54" s="189">
        <f t="shared" ca="1" si="15"/>
        <v>0</v>
      </c>
      <c r="H54" s="188">
        <f t="shared" ca="1" si="15"/>
        <v>0</v>
      </c>
      <c r="I54" s="201">
        <f t="shared" ca="1" si="15"/>
        <v>0</v>
      </c>
      <c r="J54" s="201">
        <f t="shared" ca="1" si="15"/>
        <v>0</v>
      </c>
      <c r="K54" s="190">
        <f t="shared" ca="1" si="15"/>
        <v>0</v>
      </c>
      <c r="L54" s="212">
        <f t="shared" ca="1" si="15"/>
        <v>0</v>
      </c>
      <c r="M54" s="212">
        <f t="shared" ca="1" si="15"/>
        <v>0</v>
      </c>
      <c r="N54" s="212">
        <f t="shared" ca="1" si="15"/>
        <v>0</v>
      </c>
      <c r="O54" s="212">
        <f t="shared" ca="1" si="15"/>
        <v>0</v>
      </c>
      <c r="P54" s="437">
        <f t="shared" ca="1" si="15"/>
        <v>0</v>
      </c>
      <c r="Q54" s="440">
        <f t="shared" ca="1" si="15"/>
        <v>0</v>
      </c>
      <c r="R54" s="441">
        <f t="shared" ca="1" si="15"/>
        <v>0</v>
      </c>
      <c r="S54" s="441">
        <f t="shared" ca="1" si="15"/>
        <v>0</v>
      </c>
      <c r="T54" s="441">
        <f t="shared" ca="1" si="15"/>
        <v>0</v>
      </c>
      <c r="U54" s="446">
        <f t="shared" ca="1" si="15"/>
        <v>0</v>
      </c>
      <c r="V54" s="192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7">
        <f>AN53+1</f>
        <v>98</v>
      </c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  <c r="BB54" s="183"/>
    </row>
    <row r="55" spans="1:54" s="205" customFormat="1" x14ac:dyDescent="0.2">
      <c r="A55" s="204"/>
      <c r="C55" s="206"/>
      <c r="D55" s="207" t="str">
        <f t="shared" si="13"/>
        <v>Grants Payout (calculation time horizon)</v>
      </c>
      <c r="E55" s="206"/>
      <c r="F55" s="206"/>
      <c r="G55" s="216" t="str">
        <f ca="1">INDIRECT(G$203&amp;"!"&amp;$AN55)</f>
        <v>3-yr rolling avg</v>
      </c>
      <c r="H55" s="217"/>
      <c r="I55" s="217"/>
      <c r="J55" s="217"/>
      <c r="K55" s="218"/>
      <c r="L55" s="534" t="str">
        <f ca="1">INDIRECT(L$203&amp;"!"&amp;$AN55)</f>
        <v>3-yr rolling avg</v>
      </c>
      <c r="M55" s="535"/>
      <c r="N55" s="535"/>
      <c r="O55" s="535"/>
      <c r="P55" s="536"/>
      <c r="Q55" s="534" t="str">
        <f ca="1">INDIRECT(Q$203&amp;"!"&amp;$AN55)</f>
        <v>3-yr rolling avg</v>
      </c>
      <c r="R55" s="535"/>
      <c r="S55" s="535"/>
      <c r="T55" s="535"/>
      <c r="U55" s="535"/>
      <c r="V55" s="225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11" t="str">
        <f>"I"&amp;AN54</f>
        <v>I98</v>
      </c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</row>
    <row r="56" spans="1:54" x14ac:dyDescent="0.2">
      <c r="A56" s="183"/>
      <c r="C56" s="191"/>
      <c r="D56" s="191">
        <f t="shared" si="13"/>
        <v>0</v>
      </c>
      <c r="E56" s="191"/>
      <c r="F56" s="191"/>
      <c r="G56" s="192"/>
      <c r="H56" s="191"/>
      <c r="I56" s="191"/>
      <c r="J56" s="191"/>
      <c r="K56" s="200"/>
      <c r="L56" s="191"/>
      <c r="M56" s="191"/>
      <c r="N56" s="191"/>
      <c r="O56" s="191"/>
      <c r="P56" s="200"/>
      <c r="Q56" s="191"/>
      <c r="R56" s="191"/>
      <c r="S56" s="191"/>
      <c r="T56" s="191"/>
      <c r="U56" s="192"/>
      <c r="V56" s="192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6"/>
      <c r="AO56" s="183"/>
      <c r="AP56" s="183"/>
      <c r="AQ56" s="183"/>
      <c r="AR56" s="183"/>
      <c r="AS56" s="183"/>
      <c r="AT56" s="183"/>
      <c r="AU56" s="183"/>
      <c r="AV56" s="183"/>
      <c r="AW56" s="183"/>
      <c r="AX56" s="183"/>
      <c r="AY56" s="183"/>
      <c r="AZ56" s="183"/>
      <c r="BA56" s="183"/>
      <c r="BB56" s="183"/>
    </row>
    <row r="57" spans="1:54" x14ac:dyDescent="0.2">
      <c r="A57" s="183"/>
      <c r="C57" s="191"/>
      <c r="D57" s="197" t="str">
        <f>Step2A_Scenario1!D110</f>
        <v>Designated / Agency</v>
      </c>
      <c r="E57" s="191"/>
      <c r="F57" s="191"/>
      <c r="G57" s="192"/>
      <c r="H57" s="191"/>
      <c r="I57" s="191"/>
      <c r="J57" s="191"/>
      <c r="K57" s="200"/>
      <c r="L57" s="191"/>
      <c r="M57" s="191"/>
      <c r="N57" s="191"/>
      <c r="O57" s="191"/>
      <c r="P57" s="200"/>
      <c r="Q57" s="191"/>
      <c r="R57" s="191"/>
      <c r="S57" s="191"/>
      <c r="T57" s="191"/>
      <c r="U57" s="192"/>
      <c r="V57" s="192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6"/>
      <c r="AO57" s="183"/>
      <c r="AP57" s="183"/>
      <c r="AQ57" s="183"/>
      <c r="AR57" s="183"/>
      <c r="AS57" s="183"/>
      <c r="AT57" s="183"/>
      <c r="AU57" s="183"/>
      <c r="AV57" s="183"/>
      <c r="AW57" s="183"/>
      <c r="AX57" s="183"/>
      <c r="AY57" s="183"/>
      <c r="AZ57" s="183"/>
      <c r="BA57" s="183"/>
      <c r="BB57" s="183"/>
    </row>
    <row r="58" spans="1:54" ht="13.5" thickBot="1" x14ac:dyDescent="0.25">
      <c r="A58" s="183"/>
      <c r="C58" s="191"/>
      <c r="D58" s="198" t="str">
        <f>D51</f>
        <v>Effective Admin Fee (as % assets)</v>
      </c>
      <c r="E58" s="191"/>
      <c r="F58" s="191"/>
      <c r="G58" s="189">
        <f t="shared" ref="G58:U58" ca="1" si="16">INDIRECT(G$203&amp;"!"&amp;G$204&amp;$AN58)</f>
        <v>0</v>
      </c>
      <c r="H58" s="188">
        <f t="shared" ca="1" si="16"/>
        <v>0</v>
      </c>
      <c r="I58" s="201">
        <f t="shared" ca="1" si="16"/>
        <v>0</v>
      </c>
      <c r="J58" s="201">
        <f t="shared" ca="1" si="16"/>
        <v>0</v>
      </c>
      <c r="K58" s="190">
        <f t="shared" ca="1" si="16"/>
        <v>0</v>
      </c>
      <c r="L58" s="212">
        <f t="shared" ca="1" si="16"/>
        <v>0</v>
      </c>
      <c r="M58" s="212">
        <f t="shared" ca="1" si="16"/>
        <v>0</v>
      </c>
      <c r="N58" s="212">
        <f t="shared" ca="1" si="16"/>
        <v>0</v>
      </c>
      <c r="O58" s="212">
        <f t="shared" ca="1" si="16"/>
        <v>0</v>
      </c>
      <c r="P58" s="437">
        <f t="shared" ca="1" si="16"/>
        <v>0</v>
      </c>
      <c r="Q58" s="438">
        <f t="shared" ca="1" si="16"/>
        <v>0</v>
      </c>
      <c r="R58" s="189">
        <f t="shared" ca="1" si="16"/>
        <v>0</v>
      </c>
      <c r="S58" s="189">
        <f t="shared" ca="1" si="16"/>
        <v>0</v>
      </c>
      <c r="T58" s="189">
        <f t="shared" ca="1" si="16"/>
        <v>0</v>
      </c>
      <c r="U58" s="445">
        <f t="shared" ca="1" si="16"/>
        <v>0</v>
      </c>
      <c r="V58" s="192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6">
        <f>AN51+16</f>
        <v>112</v>
      </c>
      <c r="AO58" s="183"/>
      <c r="AP58" s="183"/>
      <c r="AQ58" s="183"/>
      <c r="AR58" s="183"/>
      <c r="AS58" s="183"/>
      <c r="AT58" s="183"/>
      <c r="AU58" s="183"/>
      <c r="AV58" s="183"/>
      <c r="AW58" s="183"/>
      <c r="AX58" s="183"/>
      <c r="AY58" s="183"/>
      <c r="AZ58" s="183"/>
      <c r="BA58" s="183"/>
      <c r="BB58" s="183"/>
    </row>
    <row r="59" spans="1:54" s="205" customFormat="1" ht="13.5" thickBot="1" x14ac:dyDescent="0.25">
      <c r="A59" s="204"/>
      <c r="C59" s="206"/>
      <c r="D59" s="207" t="str">
        <f>D52</f>
        <v>Effective Admin Fee (calculation time horizon)</v>
      </c>
      <c r="E59" s="206"/>
      <c r="F59" s="206"/>
      <c r="G59" s="208" t="str">
        <f ca="1">INDIRECT(G$203&amp;"!"&amp;$AN59)</f>
        <v>3-yr rolling avg</v>
      </c>
      <c r="H59" s="209"/>
      <c r="I59" s="209"/>
      <c r="J59" s="209"/>
      <c r="K59" s="210"/>
      <c r="L59" s="538" t="str">
        <f ca="1">INDIRECT(L$203&amp;"!"&amp;$AN59)</f>
        <v>3-yr rolling avg</v>
      </c>
      <c r="M59" s="539"/>
      <c r="N59" s="539"/>
      <c r="O59" s="539"/>
      <c r="P59" s="540"/>
      <c r="Q59" s="538" t="str">
        <f ca="1">INDIRECT(Q$203&amp;"!"&amp;$AN59)</f>
        <v>3-yr rolling avg</v>
      </c>
      <c r="R59" s="539"/>
      <c r="S59" s="539"/>
      <c r="T59" s="539"/>
      <c r="U59" s="539"/>
      <c r="V59" s="225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11" t="str">
        <f>"I"&amp;AN58</f>
        <v>I112</v>
      </c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</row>
    <row r="60" spans="1:54" ht="13.5" thickBot="1" x14ac:dyDescent="0.25">
      <c r="A60" s="183"/>
      <c r="C60" s="191"/>
      <c r="D60" s="198" t="str">
        <f>D53</f>
        <v>New Gifts (as % assets)</v>
      </c>
      <c r="E60" s="191"/>
      <c r="F60" s="191"/>
      <c r="G60" s="189">
        <f t="shared" ref="G60:U61" ca="1" si="17">INDIRECT(G$203&amp;"!"&amp;G$204&amp;$AN60)</f>
        <v>0</v>
      </c>
      <c r="H60" s="188">
        <f t="shared" ca="1" si="17"/>
        <v>0</v>
      </c>
      <c r="I60" s="201">
        <f t="shared" ca="1" si="17"/>
        <v>0</v>
      </c>
      <c r="J60" s="201">
        <f t="shared" ca="1" si="17"/>
        <v>0</v>
      </c>
      <c r="K60" s="190">
        <f t="shared" ca="1" si="17"/>
        <v>0</v>
      </c>
      <c r="L60" s="440">
        <f t="shared" ca="1" si="17"/>
        <v>0</v>
      </c>
      <c r="M60" s="441">
        <f t="shared" ca="1" si="17"/>
        <v>0</v>
      </c>
      <c r="N60" s="441">
        <f t="shared" ca="1" si="17"/>
        <v>0</v>
      </c>
      <c r="O60" s="441">
        <f t="shared" ca="1" si="17"/>
        <v>0</v>
      </c>
      <c r="P60" s="442">
        <f t="shared" ca="1" si="17"/>
        <v>0</v>
      </c>
      <c r="Q60" s="440">
        <f t="shared" ca="1" si="17"/>
        <v>0</v>
      </c>
      <c r="R60" s="441">
        <f t="shared" ca="1" si="17"/>
        <v>0</v>
      </c>
      <c r="S60" s="441">
        <f t="shared" ca="1" si="17"/>
        <v>0</v>
      </c>
      <c r="T60" s="441">
        <f t="shared" ca="1" si="17"/>
        <v>0</v>
      </c>
      <c r="U60" s="446">
        <f t="shared" ca="1" si="17"/>
        <v>0</v>
      </c>
      <c r="V60" s="192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7">
        <f>AN58+1</f>
        <v>113</v>
      </c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</row>
    <row r="61" spans="1:54" ht="13.5" thickBot="1" x14ac:dyDescent="0.25">
      <c r="A61" s="183"/>
      <c r="C61" s="191"/>
      <c r="D61" s="198" t="str">
        <f>D54</f>
        <v>Grants Payout (as % assets)</v>
      </c>
      <c r="E61" s="191"/>
      <c r="F61" s="191"/>
      <c r="G61" s="189">
        <f t="shared" ca="1" si="17"/>
        <v>0</v>
      </c>
      <c r="H61" s="188">
        <f t="shared" ca="1" si="17"/>
        <v>0</v>
      </c>
      <c r="I61" s="201">
        <f t="shared" ca="1" si="17"/>
        <v>0</v>
      </c>
      <c r="J61" s="201">
        <f t="shared" ca="1" si="17"/>
        <v>0</v>
      </c>
      <c r="K61" s="190">
        <f t="shared" ca="1" si="17"/>
        <v>0</v>
      </c>
      <c r="L61" s="212">
        <f t="shared" ca="1" si="17"/>
        <v>0</v>
      </c>
      <c r="M61" s="212">
        <f t="shared" ca="1" si="17"/>
        <v>0</v>
      </c>
      <c r="N61" s="212">
        <f t="shared" ca="1" si="17"/>
        <v>0</v>
      </c>
      <c r="O61" s="212">
        <f t="shared" ca="1" si="17"/>
        <v>0</v>
      </c>
      <c r="P61" s="437">
        <f t="shared" ca="1" si="17"/>
        <v>0</v>
      </c>
      <c r="Q61" s="440">
        <f t="shared" ca="1" si="17"/>
        <v>0</v>
      </c>
      <c r="R61" s="441">
        <f t="shared" ca="1" si="17"/>
        <v>0</v>
      </c>
      <c r="S61" s="441">
        <f t="shared" ca="1" si="17"/>
        <v>0</v>
      </c>
      <c r="T61" s="441">
        <f t="shared" ca="1" si="17"/>
        <v>0</v>
      </c>
      <c r="U61" s="446">
        <f t="shared" ca="1" si="17"/>
        <v>0</v>
      </c>
      <c r="V61" s="192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7">
        <f>AN60+1</f>
        <v>114</v>
      </c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  <c r="BB61" s="183"/>
    </row>
    <row r="62" spans="1:54" s="205" customFormat="1" x14ac:dyDescent="0.2">
      <c r="A62" s="204"/>
      <c r="C62" s="206"/>
      <c r="D62" s="207" t="str">
        <f>D55</f>
        <v>Grants Payout (calculation time horizon)</v>
      </c>
      <c r="E62" s="206"/>
      <c r="F62" s="206"/>
      <c r="G62" s="216" t="str">
        <f ca="1">INDIRECT(G$203&amp;"!"&amp;$AN62)</f>
        <v>3-yr rolling avg</v>
      </c>
      <c r="H62" s="217"/>
      <c r="I62" s="217"/>
      <c r="J62" s="217"/>
      <c r="K62" s="218"/>
      <c r="L62" s="534" t="str">
        <f ca="1">INDIRECT(L$203&amp;"!"&amp;$AN62)</f>
        <v>3-yr rolling avg</v>
      </c>
      <c r="M62" s="535"/>
      <c r="N62" s="535"/>
      <c r="O62" s="535"/>
      <c r="P62" s="536"/>
      <c r="Q62" s="534" t="str">
        <f ca="1">INDIRECT(Q$203&amp;"!"&amp;$AN62)</f>
        <v>3-yr rolling avg</v>
      </c>
      <c r="R62" s="535"/>
      <c r="S62" s="535"/>
      <c r="T62" s="535"/>
      <c r="U62" s="535"/>
      <c r="V62" s="225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11" t="str">
        <f>"I"&amp;AN61</f>
        <v>I114</v>
      </c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</row>
    <row r="63" spans="1:54" x14ac:dyDescent="0.2">
      <c r="A63" s="183"/>
      <c r="C63" s="191"/>
      <c r="D63" s="191"/>
      <c r="E63" s="191"/>
      <c r="F63" s="191"/>
      <c r="G63" s="192"/>
      <c r="H63" s="191"/>
      <c r="I63" s="191"/>
      <c r="J63" s="191"/>
      <c r="K63" s="200"/>
      <c r="L63" s="191"/>
      <c r="M63" s="191"/>
      <c r="N63" s="191"/>
      <c r="O63" s="191"/>
      <c r="P63" s="200"/>
      <c r="Q63" s="191"/>
      <c r="R63" s="191"/>
      <c r="S63" s="191"/>
      <c r="T63" s="191"/>
      <c r="U63" s="192"/>
      <c r="V63" s="192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6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</row>
    <row r="64" spans="1:54" x14ac:dyDescent="0.2">
      <c r="A64" s="183"/>
      <c r="C64" s="191"/>
      <c r="D64" s="197" t="str">
        <f>Step2A_Scenario1!D126</f>
        <v>Supporting Organization</v>
      </c>
      <c r="E64" s="191"/>
      <c r="F64" s="191"/>
      <c r="G64" s="192"/>
      <c r="H64" s="191"/>
      <c r="I64" s="191"/>
      <c r="J64" s="191"/>
      <c r="K64" s="200"/>
      <c r="L64" s="191"/>
      <c r="M64" s="191"/>
      <c r="N64" s="191"/>
      <c r="O64" s="191"/>
      <c r="P64" s="200"/>
      <c r="Q64" s="191"/>
      <c r="R64" s="191"/>
      <c r="S64" s="191"/>
      <c r="T64" s="191"/>
      <c r="U64" s="192"/>
      <c r="V64" s="192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6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183"/>
    </row>
    <row r="65" spans="1:54" ht="13.5" thickBot="1" x14ac:dyDescent="0.25">
      <c r="A65" s="183"/>
      <c r="C65" s="191"/>
      <c r="D65" s="198" t="str">
        <f>D58</f>
        <v>Effective Admin Fee (as % assets)</v>
      </c>
      <c r="E65" s="191"/>
      <c r="F65" s="191"/>
      <c r="G65" s="189">
        <f t="shared" ref="G65:U65" ca="1" si="18">INDIRECT(G$203&amp;"!"&amp;G$204&amp;$AN65)</f>
        <v>0</v>
      </c>
      <c r="H65" s="188">
        <f t="shared" ca="1" si="18"/>
        <v>0</v>
      </c>
      <c r="I65" s="201">
        <f t="shared" ca="1" si="18"/>
        <v>0</v>
      </c>
      <c r="J65" s="201">
        <f t="shared" ca="1" si="18"/>
        <v>0</v>
      </c>
      <c r="K65" s="190">
        <f t="shared" ca="1" si="18"/>
        <v>0</v>
      </c>
      <c r="L65" s="212">
        <f t="shared" ca="1" si="18"/>
        <v>0</v>
      </c>
      <c r="M65" s="212">
        <f t="shared" ca="1" si="18"/>
        <v>0</v>
      </c>
      <c r="N65" s="212">
        <f t="shared" ca="1" si="18"/>
        <v>0</v>
      </c>
      <c r="O65" s="212">
        <f t="shared" ca="1" si="18"/>
        <v>0</v>
      </c>
      <c r="P65" s="437">
        <f t="shared" ca="1" si="18"/>
        <v>0</v>
      </c>
      <c r="Q65" s="438">
        <f t="shared" ca="1" si="18"/>
        <v>0</v>
      </c>
      <c r="R65" s="189">
        <f t="shared" ca="1" si="18"/>
        <v>0</v>
      </c>
      <c r="S65" s="189">
        <f t="shared" ca="1" si="18"/>
        <v>0</v>
      </c>
      <c r="T65" s="189">
        <f t="shared" ca="1" si="18"/>
        <v>0</v>
      </c>
      <c r="U65" s="445">
        <f t="shared" ca="1" si="18"/>
        <v>0</v>
      </c>
      <c r="V65" s="192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6">
        <f>AN58+16</f>
        <v>128</v>
      </c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</row>
    <row r="66" spans="1:54" s="205" customFormat="1" ht="13.5" thickBot="1" x14ac:dyDescent="0.25">
      <c r="A66" s="204"/>
      <c r="C66" s="206"/>
      <c r="D66" s="207" t="str">
        <f>D59</f>
        <v>Effective Admin Fee (calculation time horizon)</v>
      </c>
      <c r="E66" s="206"/>
      <c r="F66" s="206"/>
      <c r="G66" s="208" t="str">
        <f ca="1">INDIRECT(G$203&amp;"!"&amp;$AN66)</f>
        <v>3-yr rolling avg</v>
      </c>
      <c r="H66" s="209"/>
      <c r="I66" s="209"/>
      <c r="J66" s="209"/>
      <c r="K66" s="210"/>
      <c r="L66" s="538" t="str">
        <f ca="1">INDIRECT(L$203&amp;"!"&amp;$AN66)</f>
        <v>3-yr rolling avg</v>
      </c>
      <c r="M66" s="539"/>
      <c r="N66" s="539"/>
      <c r="O66" s="539"/>
      <c r="P66" s="540"/>
      <c r="Q66" s="538" t="str">
        <f ca="1">INDIRECT(Q$203&amp;"!"&amp;$AN66)</f>
        <v>3-yr rolling avg</v>
      </c>
      <c r="R66" s="539"/>
      <c r="S66" s="539"/>
      <c r="T66" s="539"/>
      <c r="U66" s="539"/>
      <c r="V66" s="225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11" t="str">
        <f>"I"&amp;AN65</f>
        <v>I128</v>
      </c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</row>
    <row r="67" spans="1:54" ht="13.5" thickBot="1" x14ac:dyDescent="0.25">
      <c r="A67" s="183"/>
      <c r="C67" s="191"/>
      <c r="D67" s="198" t="str">
        <f>D60</f>
        <v>New Gifts (as % assets)</v>
      </c>
      <c r="E67" s="191"/>
      <c r="F67" s="191"/>
      <c r="G67" s="189">
        <f t="shared" ref="G67:U68" ca="1" si="19">INDIRECT(G$203&amp;"!"&amp;G$204&amp;$AN67)</f>
        <v>0</v>
      </c>
      <c r="H67" s="188">
        <f t="shared" ca="1" si="19"/>
        <v>0</v>
      </c>
      <c r="I67" s="201">
        <f t="shared" ca="1" si="19"/>
        <v>0</v>
      </c>
      <c r="J67" s="201">
        <f t="shared" ca="1" si="19"/>
        <v>0</v>
      </c>
      <c r="K67" s="190">
        <f t="shared" ca="1" si="19"/>
        <v>0</v>
      </c>
      <c r="L67" s="440">
        <f t="shared" ca="1" si="19"/>
        <v>0</v>
      </c>
      <c r="M67" s="441">
        <f t="shared" ca="1" si="19"/>
        <v>0</v>
      </c>
      <c r="N67" s="441">
        <f t="shared" ca="1" si="19"/>
        <v>0</v>
      </c>
      <c r="O67" s="441">
        <f t="shared" ca="1" si="19"/>
        <v>0</v>
      </c>
      <c r="P67" s="442">
        <f t="shared" ca="1" si="19"/>
        <v>0</v>
      </c>
      <c r="Q67" s="440">
        <f t="shared" ca="1" si="19"/>
        <v>0</v>
      </c>
      <c r="R67" s="441">
        <f t="shared" ca="1" si="19"/>
        <v>0</v>
      </c>
      <c r="S67" s="441">
        <f t="shared" ca="1" si="19"/>
        <v>0</v>
      </c>
      <c r="T67" s="441">
        <f t="shared" ca="1" si="19"/>
        <v>0</v>
      </c>
      <c r="U67" s="446">
        <f t="shared" ca="1" si="19"/>
        <v>0</v>
      </c>
      <c r="V67" s="192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7">
        <f>AN65+1</f>
        <v>129</v>
      </c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</row>
    <row r="68" spans="1:54" ht="13.5" thickBot="1" x14ac:dyDescent="0.25">
      <c r="A68" s="183"/>
      <c r="C68" s="191"/>
      <c r="D68" s="198" t="str">
        <f>D61</f>
        <v>Grants Payout (as % assets)</v>
      </c>
      <c r="E68" s="191"/>
      <c r="F68" s="191"/>
      <c r="G68" s="189">
        <f t="shared" ca="1" si="19"/>
        <v>0</v>
      </c>
      <c r="H68" s="188">
        <f t="shared" ca="1" si="19"/>
        <v>0</v>
      </c>
      <c r="I68" s="201">
        <f t="shared" ca="1" si="19"/>
        <v>0</v>
      </c>
      <c r="J68" s="201">
        <f t="shared" ca="1" si="19"/>
        <v>0</v>
      </c>
      <c r="K68" s="190">
        <f t="shared" ca="1" si="19"/>
        <v>0</v>
      </c>
      <c r="L68" s="212">
        <f t="shared" ca="1" si="19"/>
        <v>0</v>
      </c>
      <c r="M68" s="212">
        <f t="shared" ca="1" si="19"/>
        <v>0</v>
      </c>
      <c r="N68" s="212">
        <f t="shared" ca="1" si="19"/>
        <v>0</v>
      </c>
      <c r="O68" s="212">
        <f t="shared" ca="1" si="19"/>
        <v>0</v>
      </c>
      <c r="P68" s="437">
        <f t="shared" ca="1" si="19"/>
        <v>0</v>
      </c>
      <c r="Q68" s="440">
        <f t="shared" ca="1" si="19"/>
        <v>0</v>
      </c>
      <c r="R68" s="441">
        <f t="shared" ca="1" si="19"/>
        <v>0</v>
      </c>
      <c r="S68" s="441">
        <f t="shared" ca="1" si="19"/>
        <v>0</v>
      </c>
      <c r="T68" s="441">
        <f t="shared" ca="1" si="19"/>
        <v>0</v>
      </c>
      <c r="U68" s="446">
        <f t="shared" ca="1" si="19"/>
        <v>0</v>
      </c>
      <c r="V68" s="192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7">
        <f>AN67+1</f>
        <v>130</v>
      </c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</row>
    <row r="69" spans="1:54" s="205" customFormat="1" x14ac:dyDescent="0.2">
      <c r="A69" s="204"/>
      <c r="C69" s="206"/>
      <c r="D69" s="207" t="str">
        <f>D62</f>
        <v>Grants Payout (calculation time horizon)</v>
      </c>
      <c r="E69" s="206"/>
      <c r="F69" s="206"/>
      <c r="G69" s="216" t="str">
        <f ca="1">INDIRECT(G$203&amp;"!"&amp;$AN69)</f>
        <v>3-yr rolling avg</v>
      </c>
      <c r="H69" s="217"/>
      <c r="I69" s="217"/>
      <c r="J69" s="217"/>
      <c r="K69" s="218"/>
      <c r="L69" s="534" t="str">
        <f ca="1">INDIRECT(L$203&amp;"!"&amp;$AN69)</f>
        <v>3-yr rolling avg</v>
      </c>
      <c r="M69" s="535"/>
      <c r="N69" s="535"/>
      <c r="O69" s="535"/>
      <c r="P69" s="536"/>
      <c r="Q69" s="534" t="str">
        <f ca="1">INDIRECT(Q$203&amp;"!"&amp;$AN69)</f>
        <v>3-yr rolling avg</v>
      </c>
      <c r="R69" s="535"/>
      <c r="S69" s="535"/>
      <c r="T69" s="535"/>
      <c r="U69" s="535"/>
      <c r="V69" s="225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11" t="str">
        <f>"I"&amp;AN68</f>
        <v>I130</v>
      </c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</row>
    <row r="70" spans="1:54" x14ac:dyDescent="0.2">
      <c r="A70" s="183"/>
      <c r="C70" s="191"/>
      <c r="D70" s="191"/>
      <c r="E70" s="191"/>
      <c r="F70" s="191"/>
      <c r="G70" s="192"/>
      <c r="H70" s="191"/>
      <c r="I70" s="191"/>
      <c r="J70" s="191"/>
      <c r="K70" s="200"/>
      <c r="L70" s="191"/>
      <c r="M70" s="191"/>
      <c r="N70" s="191"/>
      <c r="O70" s="191"/>
      <c r="P70" s="200"/>
      <c r="Q70" s="191"/>
      <c r="R70" s="191"/>
      <c r="S70" s="191"/>
      <c r="T70" s="191"/>
      <c r="U70" s="192"/>
      <c r="V70" s="192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6"/>
      <c r="AO70" s="183"/>
      <c r="AP70" s="183"/>
      <c r="AQ70" s="183"/>
      <c r="AR70" s="183"/>
      <c r="AS70" s="183"/>
      <c r="AT70" s="183"/>
      <c r="AU70" s="183"/>
      <c r="AV70" s="183"/>
      <c r="AW70" s="183"/>
      <c r="AX70" s="183"/>
      <c r="AY70" s="183"/>
      <c r="AZ70" s="183"/>
      <c r="BA70" s="183"/>
      <c r="BB70" s="183"/>
    </row>
    <row r="71" spans="1:54" x14ac:dyDescent="0.2">
      <c r="A71" s="183"/>
      <c r="C71" s="191"/>
      <c r="D71" s="197" t="str">
        <f>Step2A_Scenario1!D142</f>
        <v>Other Fund Type 1</v>
      </c>
      <c r="E71" s="191"/>
      <c r="F71" s="191"/>
      <c r="G71" s="192"/>
      <c r="H71" s="191"/>
      <c r="I71" s="191"/>
      <c r="J71" s="191"/>
      <c r="K71" s="200"/>
      <c r="L71" s="191"/>
      <c r="M71" s="191"/>
      <c r="N71" s="191"/>
      <c r="O71" s="191"/>
      <c r="P71" s="200"/>
      <c r="Q71" s="191"/>
      <c r="R71" s="191"/>
      <c r="S71" s="191"/>
      <c r="T71" s="191"/>
      <c r="U71" s="192"/>
      <c r="V71" s="192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6"/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  <c r="AZ71" s="183"/>
      <c r="BA71" s="183"/>
      <c r="BB71" s="183"/>
    </row>
    <row r="72" spans="1:54" ht="13.5" thickBot="1" x14ac:dyDescent="0.25">
      <c r="A72" s="183"/>
      <c r="C72" s="191"/>
      <c r="D72" s="198" t="str">
        <f>D65</f>
        <v>Effective Admin Fee (as % assets)</v>
      </c>
      <c r="E72" s="191"/>
      <c r="F72" s="191"/>
      <c r="G72" s="189">
        <f t="shared" ref="G72:U72" ca="1" si="20">INDIRECT(G$203&amp;"!"&amp;G$204&amp;$AN72)</f>
        <v>0</v>
      </c>
      <c r="H72" s="188">
        <f t="shared" ca="1" si="20"/>
        <v>0</v>
      </c>
      <c r="I72" s="201">
        <f t="shared" ca="1" si="20"/>
        <v>0</v>
      </c>
      <c r="J72" s="201">
        <f t="shared" ca="1" si="20"/>
        <v>0</v>
      </c>
      <c r="K72" s="190">
        <f t="shared" ca="1" si="20"/>
        <v>0</v>
      </c>
      <c r="L72" s="212">
        <f t="shared" ca="1" si="20"/>
        <v>0</v>
      </c>
      <c r="M72" s="212">
        <f t="shared" ca="1" si="20"/>
        <v>0</v>
      </c>
      <c r="N72" s="212">
        <f t="shared" ca="1" si="20"/>
        <v>0</v>
      </c>
      <c r="O72" s="212">
        <f t="shared" ca="1" si="20"/>
        <v>0</v>
      </c>
      <c r="P72" s="437">
        <f t="shared" ca="1" si="20"/>
        <v>0</v>
      </c>
      <c r="Q72" s="438">
        <f t="shared" ca="1" si="20"/>
        <v>0</v>
      </c>
      <c r="R72" s="189">
        <f t="shared" ca="1" si="20"/>
        <v>0</v>
      </c>
      <c r="S72" s="189">
        <f t="shared" ca="1" si="20"/>
        <v>0</v>
      </c>
      <c r="T72" s="189">
        <f t="shared" ca="1" si="20"/>
        <v>0</v>
      </c>
      <c r="U72" s="445">
        <f t="shared" ca="1" si="20"/>
        <v>0</v>
      </c>
      <c r="V72" s="192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6">
        <f>AN65+16</f>
        <v>144</v>
      </c>
      <c r="AO72" s="183"/>
      <c r="AP72" s="183"/>
      <c r="AQ72" s="183"/>
      <c r="AR72" s="183"/>
      <c r="AS72" s="183"/>
      <c r="AT72" s="183"/>
      <c r="AU72" s="183"/>
      <c r="AV72" s="183"/>
      <c r="AW72" s="183"/>
      <c r="AX72" s="183"/>
      <c r="AY72" s="183"/>
      <c r="AZ72" s="183"/>
      <c r="BA72" s="183"/>
      <c r="BB72" s="183"/>
    </row>
    <row r="73" spans="1:54" s="205" customFormat="1" ht="13.5" thickBot="1" x14ac:dyDescent="0.25">
      <c r="A73" s="204"/>
      <c r="C73" s="206"/>
      <c r="D73" s="207" t="str">
        <f>D66</f>
        <v>Effective Admin Fee (calculation time horizon)</v>
      </c>
      <c r="E73" s="206"/>
      <c r="F73" s="206"/>
      <c r="G73" s="208" t="str">
        <f ca="1">INDIRECT(G$203&amp;"!"&amp;$AN73)</f>
        <v>3-yr rolling avg</v>
      </c>
      <c r="H73" s="209"/>
      <c r="I73" s="209"/>
      <c r="J73" s="209"/>
      <c r="K73" s="210"/>
      <c r="L73" s="538" t="str">
        <f ca="1">INDIRECT(L$203&amp;"!"&amp;$AN73)</f>
        <v>3-yr rolling avg</v>
      </c>
      <c r="M73" s="539"/>
      <c r="N73" s="539"/>
      <c r="O73" s="539"/>
      <c r="P73" s="540"/>
      <c r="Q73" s="538" t="str">
        <f ca="1">INDIRECT(Q$203&amp;"!"&amp;$AN73)</f>
        <v>3-yr rolling avg</v>
      </c>
      <c r="R73" s="541"/>
      <c r="S73" s="541"/>
      <c r="T73" s="541"/>
      <c r="U73" s="541"/>
      <c r="V73" s="225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11" t="str">
        <f>"I"&amp;AN72</f>
        <v>I144</v>
      </c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4"/>
      <c r="BB73" s="204"/>
    </row>
    <row r="74" spans="1:54" ht="13.5" thickBot="1" x14ac:dyDescent="0.25">
      <c r="A74" s="183"/>
      <c r="C74" s="191"/>
      <c r="D74" s="198" t="str">
        <f>D67</f>
        <v>New Gifts (as % assets)</v>
      </c>
      <c r="E74" s="191"/>
      <c r="F74" s="191"/>
      <c r="G74" s="189">
        <f t="shared" ref="G74:U75" ca="1" si="21">INDIRECT(G$203&amp;"!"&amp;G$204&amp;$AN74)</f>
        <v>0</v>
      </c>
      <c r="H74" s="188">
        <f t="shared" ca="1" si="21"/>
        <v>0</v>
      </c>
      <c r="I74" s="201">
        <f t="shared" ca="1" si="21"/>
        <v>0</v>
      </c>
      <c r="J74" s="201">
        <f t="shared" ca="1" si="21"/>
        <v>0</v>
      </c>
      <c r="K74" s="190">
        <f t="shared" ca="1" si="21"/>
        <v>0</v>
      </c>
      <c r="L74" s="440">
        <f t="shared" ca="1" si="21"/>
        <v>0</v>
      </c>
      <c r="M74" s="441">
        <f t="shared" ca="1" si="21"/>
        <v>0</v>
      </c>
      <c r="N74" s="441">
        <f t="shared" ca="1" si="21"/>
        <v>0</v>
      </c>
      <c r="O74" s="441">
        <f t="shared" ca="1" si="21"/>
        <v>0</v>
      </c>
      <c r="P74" s="442">
        <f t="shared" ca="1" si="21"/>
        <v>0</v>
      </c>
      <c r="Q74" s="440">
        <f t="shared" ca="1" si="21"/>
        <v>0</v>
      </c>
      <c r="R74" s="441">
        <f t="shared" ca="1" si="21"/>
        <v>0</v>
      </c>
      <c r="S74" s="441">
        <f t="shared" ca="1" si="21"/>
        <v>0</v>
      </c>
      <c r="T74" s="441">
        <f t="shared" ca="1" si="21"/>
        <v>0</v>
      </c>
      <c r="U74" s="446">
        <f t="shared" ca="1" si="21"/>
        <v>0</v>
      </c>
      <c r="V74" s="192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7">
        <f>AN72+1</f>
        <v>145</v>
      </c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</row>
    <row r="75" spans="1:54" ht="13.5" thickBot="1" x14ac:dyDescent="0.25">
      <c r="A75" s="183"/>
      <c r="C75" s="191"/>
      <c r="D75" s="198" t="str">
        <f>D68</f>
        <v>Grants Payout (as % assets)</v>
      </c>
      <c r="E75" s="191"/>
      <c r="F75" s="191"/>
      <c r="G75" s="189">
        <f t="shared" ca="1" si="21"/>
        <v>0</v>
      </c>
      <c r="H75" s="188">
        <f t="shared" ca="1" si="21"/>
        <v>0</v>
      </c>
      <c r="I75" s="201">
        <f t="shared" ca="1" si="21"/>
        <v>0</v>
      </c>
      <c r="J75" s="201">
        <f t="shared" ca="1" si="21"/>
        <v>0</v>
      </c>
      <c r="K75" s="190">
        <f t="shared" ca="1" si="21"/>
        <v>0</v>
      </c>
      <c r="L75" s="212">
        <f t="shared" ca="1" si="21"/>
        <v>0</v>
      </c>
      <c r="M75" s="212">
        <f t="shared" ca="1" si="21"/>
        <v>0</v>
      </c>
      <c r="N75" s="212">
        <f t="shared" ca="1" si="21"/>
        <v>0</v>
      </c>
      <c r="O75" s="212">
        <f t="shared" ca="1" si="21"/>
        <v>0</v>
      </c>
      <c r="P75" s="437">
        <f t="shared" ca="1" si="21"/>
        <v>0</v>
      </c>
      <c r="Q75" s="440">
        <f t="shared" ca="1" si="21"/>
        <v>0</v>
      </c>
      <c r="R75" s="441">
        <f t="shared" ca="1" si="21"/>
        <v>0</v>
      </c>
      <c r="S75" s="441">
        <f t="shared" ca="1" si="21"/>
        <v>0</v>
      </c>
      <c r="T75" s="441">
        <f t="shared" ca="1" si="21"/>
        <v>0</v>
      </c>
      <c r="U75" s="446">
        <f t="shared" ca="1" si="21"/>
        <v>0</v>
      </c>
      <c r="V75" s="192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7">
        <f>AN74+1</f>
        <v>146</v>
      </c>
      <c r="AO75" s="183"/>
      <c r="AP75" s="183"/>
      <c r="AQ75" s="183"/>
      <c r="AR75" s="183"/>
      <c r="AS75" s="183"/>
      <c r="AT75" s="183"/>
      <c r="AU75" s="183"/>
      <c r="AV75" s="183"/>
      <c r="AW75" s="183"/>
      <c r="AX75" s="183"/>
      <c r="AY75" s="183"/>
      <c r="AZ75" s="183"/>
      <c r="BA75" s="183"/>
      <c r="BB75" s="183"/>
    </row>
    <row r="76" spans="1:54" s="205" customFormat="1" x14ac:dyDescent="0.2">
      <c r="A76" s="204"/>
      <c r="C76" s="206"/>
      <c r="D76" s="207" t="str">
        <f>D69</f>
        <v>Grants Payout (calculation time horizon)</v>
      </c>
      <c r="E76" s="206"/>
      <c r="F76" s="206"/>
      <c r="G76" s="216" t="str">
        <f ca="1">INDIRECT(G$203&amp;"!"&amp;$AN76)</f>
        <v>3-yr rolling avg</v>
      </c>
      <c r="H76" s="217"/>
      <c r="I76" s="217"/>
      <c r="J76" s="217"/>
      <c r="K76" s="218"/>
      <c r="L76" s="534" t="str">
        <f ca="1">INDIRECT(L$203&amp;"!"&amp;$AN76)</f>
        <v>3-yr rolling avg</v>
      </c>
      <c r="M76" s="535"/>
      <c r="N76" s="535"/>
      <c r="O76" s="535"/>
      <c r="P76" s="536"/>
      <c r="Q76" s="534" t="str">
        <f ca="1">INDIRECT(Q$203&amp;"!"&amp;$AN76)</f>
        <v>3-yr rolling avg</v>
      </c>
      <c r="R76" s="537"/>
      <c r="S76" s="537"/>
      <c r="T76" s="537"/>
      <c r="U76" s="537"/>
      <c r="V76" s="225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11" t="str">
        <f>"I"&amp;AN75</f>
        <v>I146</v>
      </c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</row>
    <row r="77" spans="1:54" x14ac:dyDescent="0.2">
      <c r="A77" s="183"/>
      <c r="C77" s="191"/>
      <c r="D77" s="191"/>
      <c r="E77" s="191"/>
      <c r="F77" s="191"/>
      <c r="G77" s="192"/>
      <c r="H77" s="191"/>
      <c r="I77" s="191"/>
      <c r="J77" s="191"/>
      <c r="K77" s="200"/>
      <c r="L77" s="191"/>
      <c r="M77" s="191"/>
      <c r="N77" s="191"/>
      <c r="O77" s="191"/>
      <c r="P77" s="200"/>
      <c r="Q77" s="191"/>
      <c r="R77" s="191"/>
      <c r="S77" s="191"/>
      <c r="T77" s="191"/>
      <c r="U77" s="192"/>
      <c r="V77" s="192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6"/>
      <c r="AO77" s="183"/>
      <c r="AP77" s="183"/>
      <c r="AQ77" s="183"/>
      <c r="AR77" s="183"/>
      <c r="AS77" s="183"/>
      <c r="AT77" s="183"/>
      <c r="AU77" s="183"/>
      <c r="AV77" s="183"/>
      <c r="AW77" s="183"/>
      <c r="AX77" s="183"/>
      <c r="AY77" s="183"/>
      <c r="AZ77" s="183"/>
      <c r="BA77" s="183"/>
      <c r="BB77" s="183"/>
    </row>
    <row r="78" spans="1:54" x14ac:dyDescent="0.2">
      <c r="A78" s="183"/>
      <c r="C78" s="191"/>
      <c r="D78" s="197" t="str">
        <f>Step2A_Scenario1!D158</f>
        <v>Other Fund Type 2</v>
      </c>
      <c r="E78" s="191"/>
      <c r="F78" s="191"/>
      <c r="G78" s="192"/>
      <c r="H78" s="191"/>
      <c r="I78" s="191"/>
      <c r="J78" s="191"/>
      <c r="K78" s="200"/>
      <c r="L78" s="191"/>
      <c r="M78" s="191"/>
      <c r="N78" s="191"/>
      <c r="O78" s="191"/>
      <c r="P78" s="200"/>
      <c r="Q78" s="191"/>
      <c r="R78" s="191"/>
      <c r="S78" s="191"/>
      <c r="T78" s="191"/>
      <c r="U78" s="192"/>
      <c r="V78" s="192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6"/>
      <c r="AO78" s="183"/>
      <c r="AP78" s="183"/>
      <c r="AQ78" s="183"/>
      <c r="AR78" s="183"/>
      <c r="AS78" s="183"/>
      <c r="AT78" s="183"/>
      <c r="AU78" s="183"/>
      <c r="AV78" s="183"/>
      <c r="AW78" s="183"/>
      <c r="AX78" s="183"/>
      <c r="AY78" s="183"/>
      <c r="AZ78" s="183"/>
      <c r="BA78" s="183"/>
      <c r="BB78" s="183"/>
    </row>
    <row r="79" spans="1:54" ht="13.5" thickBot="1" x14ac:dyDescent="0.25">
      <c r="A79" s="183"/>
      <c r="C79" s="191"/>
      <c r="D79" s="198" t="str">
        <f>D72</f>
        <v>Effective Admin Fee (as % assets)</v>
      </c>
      <c r="E79" s="191"/>
      <c r="F79" s="191"/>
      <c r="G79" s="189">
        <f t="shared" ref="G79:U79" ca="1" si="22">INDIRECT(G$203&amp;"!"&amp;G$204&amp;$AN79)</f>
        <v>0</v>
      </c>
      <c r="H79" s="188">
        <f t="shared" ca="1" si="22"/>
        <v>0</v>
      </c>
      <c r="I79" s="201">
        <f t="shared" ca="1" si="22"/>
        <v>0</v>
      </c>
      <c r="J79" s="201">
        <f t="shared" ca="1" si="22"/>
        <v>0</v>
      </c>
      <c r="K79" s="190">
        <f t="shared" ca="1" si="22"/>
        <v>0</v>
      </c>
      <c r="L79" s="212">
        <f t="shared" ca="1" si="22"/>
        <v>0</v>
      </c>
      <c r="M79" s="212">
        <f t="shared" ca="1" si="22"/>
        <v>0</v>
      </c>
      <c r="N79" s="212">
        <f t="shared" ca="1" si="22"/>
        <v>0</v>
      </c>
      <c r="O79" s="212">
        <f t="shared" ca="1" si="22"/>
        <v>0</v>
      </c>
      <c r="P79" s="437">
        <f t="shared" ca="1" si="22"/>
        <v>0</v>
      </c>
      <c r="Q79" s="438">
        <f t="shared" ca="1" si="22"/>
        <v>0</v>
      </c>
      <c r="R79" s="189">
        <f t="shared" ca="1" si="22"/>
        <v>0</v>
      </c>
      <c r="S79" s="189">
        <f t="shared" ca="1" si="22"/>
        <v>0</v>
      </c>
      <c r="T79" s="189">
        <f t="shared" ca="1" si="22"/>
        <v>0</v>
      </c>
      <c r="U79" s="445">
        <f t="shared" ca="1" si="22"/>
        <v>0</v>
      </c>
      <c r="V79" s="192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6">
        <f>AN72+16</f>
        <v>160</v>
      </c>
      <c r="AO79" s="183"/>
      <c r="AP79" s="183"/>
      <c r="AQ79" s="183"/>
      <c r="AR79" s="183"/>
      <c r="AS79" s="183"/>
      <c r="AT79" s="183"/>
      <c r="AU79" s="183"/>
      <c r="AV79" s="183"/>
      <c r="AW79" s="183"/>
      <c r="AX79" s="183"/>
      <c r="AY79" s="183"/>
      <c r="AZ79" s="183"/>
      <c r="BA79" s="183"/>
      <c r="BB79" s="183"/>
    </row>
    <row r="80" spans="1:54" s="205" customFormat="1" ht="13.5" thickBot="1" x14ac:dyDescent="0.25">
      <c r="A80" s="204"/>
      <c r="C80" s="206"/>
      <c r="D80" s="207" t="str">
        <f>D73</f>
        <v>Effective Admin Fee (calculation time horizon)</v>
      </c>
      <c r="E80" s="206"/>
      <c r="F80" s="206"/>
      <c r="G80" s="208" t="str">
        <f ca="1">INDIRECT(G$203&amp;"!"&amp;$AN80)</f>
        <v>3-yr rolling avg</v>
      </c>
      <c r="H80" s="209"/>
      <c r="I80" s="209"/>
      <c r="J80" s="209"/>
      <c r="K80" s="210"/>
      <c r="L80" s="538" t="str">
        <f ca="1">INDIRECT(L$203&amp;"!"&amp;$AN80)</f>
        <v>3-yr rolling avg</v>
      </c>
      <c r="M80" s="539"/>
      <c r="N80" s="539"/>
      <c r="O80" s="539"/>
      <c r="P80" s="540"/>
      <c r="Q80" s="538" t="str">
        <f ca="1">INDIRECT(Q$203&amp;"!"&amp;$AN80)</f>
        <v>3-yr rolling avg</v>
      </c>
      <c r="R80" s="541"/>
      <c r="S80" s="541"/>
      <c r="T80" s="541"/>
      <c r="U80" s="541"/>
      <c r="V80" s="225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11" t="str">
        <f>"I"&amp;AN79</f>
        <v>I160</v>
      </c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</row>
    <row r="81" spans="1:54" ht="13.5" thickBot="1" x14ac:dyDescent="0.25">
      <c r="A81" s="183"/>
      <c r="C81" s="191"/>
      <c r="D81" s="198" t="str">
        <f>D74</f>
        <v>New Gifts (as % assets)</v>
      </c>
      <c r="E81" s="191"/>
      <c r="F81" s="191"/>
      <c r="G81" s="189">
        <f t="shared" ref="G81:U82" ca="1" si="23">INDIRECT(G$203&amp;"!"&amp;G$204&amp;$AN81)</f>
        <v>0</v>
      </c>
      <c r="H81" s="188">
        <f t="shared" ca="1" si="23"/>
        <v>0</v>
      </c>
      <c r="I81" s="201">
        <f t="shared" ca="1" si="23"/>
        <v>0</v>
      </c>
      <c r="J81" s="201">
        <f t="shared" ca="1" si="23"/>
        <v>0</v>
      </c>
      <c r="K81" s="190">
        <f t="shared" ca="1" si="23"/>
        <v>0</v>
      </c>
      <c r="L81" s="440">
        <f t="shared" ca="1" si="23"/>
        <v>0</v>
      </c>
      <c r="M81" s="441">
        <f t="shared" ca="1" si="23"/>
        <v>0</v>
      </c>
      <c r="N81" s="441">
        <f t="shared" ca="1" si="23"/>
        <v>0</v>
      </c>
      <c r="O81" s="441">
        <f t="shared" ca="1" si="23"/>
        <v>0</v>
      </c>
      <c r="P81" s="442">
        <f t="shared" ca="1" si="23"/>
        <v>0</v>
      </c>
      <c r="Q81" s="440">
        <f t="shared" ca="1" si="23"/>
        <v>0</v>
      </c>
      <c r="R81" s="441">
        <f t="shared" ca="1" si="23"/>
        <v>0</v>
      </c>
      <c r="S81" s="441">
        <f t="shared" ca="1" si="23"/>
        <v>0</v>
      </c>
      <c r="T81" s="441">
        <f t="shared" ca="1" si="23"/>
        <v>0</v>
      </c>
      <c r="U81" s="446">
        <f t="shared" ca="1" si="23"/>
        <v>0</v>
      </c>
      <c r="V81" s="192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7">
        <f>AN79+1</f>
        <v>161</v>
      </c>
      <c r="AO81" s="183"/>
      <c r="AP81" s="183"/>
      <c r="AQ81" s="183"/>
      <c r="AR81" s="183"/>
      <c r="AS81" s="183"/>
      <c r="AT81" s="183"/>
      <c r="AU81" s="183"/>
      <c r="AV81" s="183"/>
      <c r="AW81" s="183"/>
      <c r="AX81" s="183"/>
      <c r="AY81" s="183"/>
      <c r="AZ81" s="183"/>
      <c r="BA81" s="183"/>
      <c r="BB81" s="183"/>
    </row>
    <row r="82" spans="1:54" ht="13.5" thickBot="1" x14ac:dyDescent="0.25">
      <c r="A82" s="183"/>
      <c r="C82" s="191"/>
      <c r="D82" s="198" t="str">
        <f>D75</f>
        <v>Grants Payout (as % assets)</v>
      </c>
      <c r="E82" s="191"/>
      <c r="F82" s="191"/>
      <c r="G82" s="189">
        <f t="shared" ca="1" si="23"/>
        <v>0</v>
      </c>
      <c r="H82" s="188">
        <f t="shared" ca="1" si="23"/>
        <v>0</v>
      </c>
      <c r="I82" s="201">
        <f t="shared" ca="1" si="23"/>
        <v>0</v>
      </c>
      <c r="J82" s="201">
        <f t="shared" ca="1" si="23"/>
        <v>0</v>
      </c>
      <c r="K82" s="190">
        <f t="shared" ca="1" si="23"/>
        <v>0</v>
      </c>
      <c r="L82" s="212">
        <f t="shared" ca="1" si="23"/>
        <v>0</v>
      </c>
      <c r="M82" s="212">
        <f t="shared" ca="1" si="23"/>
        <v>0</v>
      </c>
      <c r="N82" s="212">
        <f t="shared" ca="1" si="23"/>
        <v>0</v>
      </c>
      <c r="O82" s="212">
        <f t="shared" ca="1" si="23"/>
        <v>0</v>
      </c>
      <c r="P82" s="437">
        <f t="shared" ca="1" si="23"/>
        <v>0</v>
      </c>
      <c r="Q82" s="440">
        <f t="shared" ca="1" si="23"/>
        <v>0</v>
      </c>
      <c r="R82" s="441">
        <f t="shared" ca="1" si="23"/>
        <v>0</v>
      </c>
      <c r="S82" s="441">
        <f t="shared" ca="1" si="23"/>
        <v>0</v>
      </c>
      <c r="T82" s="441">
        <f t="shared" ca="1" si="23"/>
        <v>0</v>
      </c>
      <c r="U82" s="446">
        <f t="shared" ca="1" si="23"/>
        <v>0</v>
      </c>
      <c r="V82" s="192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7">
        <f>AN81+1</f>
        <v>162</v>
      </c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  <c r="BB82" s="183"/>
    </row>
    <row r="83" spans="1:54" s="205" customFormat="1" x14ac:dyDescent="0.2">
      <c r="A83" s="204"/>
      <c r="C83" s="206"/>
      <c r="D83" s="207" t="str">
        <f>D76</f>
        <v>Grants Payout (calculation time horizon)</v>
      </c>
      <c r="E83" s="206"/>
      <c r="F83" s="206"/>
      <c r="G83" s="216" t="str">
        <f ca="1">INDIRECT(G$203&amp;"!"&amp;$AN83)</f>
        <v>3-yr rolling avg</v>
      </c>
      <c r="H83" s="217"/>
      <c r="I83" s="217"/>
      <c r="J83" s="217"/>
      <c r="K83" s="218"/>
      <c r="L83" s="534" t="str">
        <f ca="1">INDIRECT(L$203&amp;"!"&amp;$AN83)</f>
        <v>3-yr rolling avg</v>
      </c>
      <c r="M83" s="535"/>
      <c r="N83" s="535"/>
      <c r="O83" s="535"/>
      <c r="P83" s="536"/>
      <c r="Q83" s="534" t="str">
        <f ca="1">INDIRECT(Q$203&amp;"!"&amp;$AN83)</f>
        <v>3-yr rolling avg</v>
      </c>
      <c r="R83" s="537"/>
      <c r="S83" s="537"/>
      <c r="T83" s="537"/>
      <c r="U83" s="537"/>
      <c r="V83" s="225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11" t="str">
        <f>"I"&amp;AN82</f>
        <v>I162</v>
      </c>
      <c r="AO83" s="204"/>
      <c r="AP83" s="204"/>
      <c r="AQ83" s="204"/>
      <c r="AR83" s="204"/>
      <c r="AS83" s="204"/>
      <c r="AT83" s="204"/>
      <c r="AU83" s="204"/>
      <c r="AV83" s="204"/>
      <c r="AW83" s="204"/>
      <c r="AX83" s="204"/>
      <c r="AY83" s="204"/>
      <c r="AZ83" s="204"/>
      <c r="BA83" s="204"/>
      <c r="BB83" s="204"/>
    </row>
    <row r="84" spans="1:54" x14ac:dyDescent="0.2">
      <c r="A84" s="183"/>
      <c r="C84" s="191"/>
      <c r="D84" s="191"/>
      <c r="E84" s="191"/>
      <c r="F84" s="191"/>
      <c r="G84" s="192"/>
      <c r="H84" s="191"/>
      <c r="I84" s="191"/>
      <c r="J84" s="191"/>
      <c r="K84" s="200"/>
      <c r="L84" s="191"/>
      <c r="M84" s="191"/>
      <c r="N84" s="191"/>
      <c r="O84" s="191"/>
      <c r="P84" s="200"/>
      <c r="Q84" s="191"/>
      <c r="R84" s="191"/>
      <c r="S84" s="191"/>
      <c r="T84" s="191"/>
      <c r="U84" s="192"/>
      <c r="V84" s="192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6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</row>
    <row r="85" spans="1:54" x14ac:dyDescent="0.2">
      <c r="A85" s="183"/>
      <c r="C85" s="191"/>
      <c r="D85" s="197" t="str">
        <f>Step2A_Scenario1!D174</f>
        <v>Other Fund Type 3</v>
      </c>
      <c r="E85" s="191"/>
      <c r="F85" s="191"/>
      <c r="G85" s="192"/>
      <c r="H85" s="191"/>
      <c r="I85" s="191"/>
      <c r="J85" s="191"/>
      <c r="K85" s="200"/>
      <c r="L85" s="191"/>
      <c r="M85" s="191"/>
      <c r="N85" s="191"/>
      <c r="O85" s="191"/>
      <c r="P85" s="200"/>
      <c r="Q85" s="191"/>
      <c r="R85" s="191"/>
      <c r="S85" s="191"/>
      <c r="T85" s="191"/>
      <c r="U85" s="192"/>
      <c r="V85" s="192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6"/>
      <c r="AO85" s="183"/>
      <c r="AP85" s="183"/>
      <c r="AQ85" s="183"/>
      <c r="AR85" s="183"/>
      <c r="AS85" s="183"/>
      <c r="AT85" s="183"/>
      <c r="AU85" s="183"/>
      <c r="AV85" s="183"/>
      <c r="AW85" s="183"/>
      <c r="AX85" s="183"/>
      <c r="AY85" s="183"/>
      <c r="AZ85" s="183"/>
      <c r="BA85" s="183"/>
      <c r="BB85" s="183"/>
    </row>
    <row r="86" spans="1:54" ht="13.5" thickBot="1" x14ac:dyDescent="0.25">
      <c r="A86" s="183"/>
      <c r="C86" s="191"/>
      <c r="D86" s="198" t="str">
        <f>D79</f>
        <v>Effective Admin Fee (as % assets)</v>
      </c>
      <c r="E86" s="191"/>
      <c r="F86" s="191"/>
      <c r="G86" s="189">
        <f t="shared" ref="G86:U86" ca="1" si="24">INDIRECT(G$203&amp;"!"&amp;G$204&amp;$AN86)</f>
        <v>0</v>
      </c>
      <c r="H86" s="188">
        <f t="shared" ca="1" si="24"/>
        <v>0</v>
      </c>
      <c r="I86" s="201">
        <f t="shared" ca="1" si="24"/>
        <v>0</v>
      </c>
      <c r="J86" s="201">
        <f t="shared" ca="1" si="24"/>
        <v>0</v>
      </c>
      <c r="K86" s="190">
        <f t="shared" ca="1" si="24"/>
        <v>0</v>
      </c>
      <c r="L86" s="212">
        <f t="shared" ca="1" si="24"/>
        <v>0</v>
      </c>
      <c r="M86" s="212">
        <f t="shared" ca="1" si="24"/>
        <v>0</v>
      </c>
      <c r="N86" s="212">
        <f t="shared" ca="1" si="24"/>
        <v>0</v>
      </c>
      <c r="O86" s="212">
        <f t="shared" ca="1" si="24"/>
        <v>0</v>
      </c>
      <c r="P86" s="437">
        <f t="shared" ca="1" si="24"/>
        <v>0</v>
      </c>
      <c r="Q86" s="438">
        <f t="shared" ca="1" si="24"/>
        <v>0</v>
      </c>
      <c r="R86" s="189">
        <f t="shared" ca="1" si="24"/>
        <v>0</v>
      </c>
      <c r="S86" s="189">
        <f t="shared" ca="1" si="24"/>
        <v>0</v>
      </c>
      <c r="T86" s="189">
        <f t="shared" ca="1" si="24"/>
        <v>0</v>
      </c>
      <c r="U86" s="445">
        <f t="shared" ca="1" si="24"/>
        <v>0</v>
      </c>
      <c r="V86" s="192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6">
        <f>AN79+16</f>
        <v>176</v>
      </c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</row>
    <row r="87" spans="1:54" s="205" customFormat="1" ht="13.5" thickBot="1" x14ac:dyDescent="0.25">
      <c r="A87" s="204"/>
      <c r="C87" s="206"/>
      <c r="D87" s="207" t="str">
        <f>D80</f>
        <v>Effective Admin Fee (calculation time horizon)</v>
      </c>
      <c r="E87" s="206"/>
      <c r="F87" s="206"/>
      <c r="G87" s="208" t="str">
        <f ca="1">INDIRECT(G$203&amp;"!"&amp;$AN87)</f>
        <v>3-yr rolling avg</v>
      </c>
      <c r="H87" s="209"/>
      <c r="I87" s="209"/>
      <c r="J87" s="209"/>
      <c r="K87" s="210"/>
      <c r="L87" s="538" t="str">
        <f ca="1">INDIRECT(L$203&amp;"!"&amp;$AN87)</f>
        <v>3-yr rolling avg</v>
      </c>
      <c r="M87" s="539"/>
      <c r="N87" s="539"/>
      <c r="O87" s="539"/>
      <c r="P87" s="540"/>
      <c r="Q87" s="538" t="str">
        <f ca="1">INDIRECT(Q$203&amp;"!"&amp;$AN87)</f>
        <v>3-yr rolling avg</v>
      </c>
      <c r="R87" s="541"/>
      <c r="S87" s="541"/>
      <c r="T87" s="541"/>
      <c r="U87" s="541"/>
      <c r="V87" s="225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11" t="str">
        <f>"I"&amp;AN86</f>
        <v>I176</v>
      </c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</row>
    <row r="88" spans="1:54" ht="13.5" thickBot="1" x14ac:dyDescent="0.25">
      <c r="A88" s="183"/>
      <c r="C88" s="191"/>
      <c r="D88" s="198" t="str">
        <f>D81</f>
        <v>New Gifts (as % assets)</v>
      </c>
      <c r="E88" s="191"/>
      <c r="F88" s="191"/>
      <c r="G88" s="189">
        <f t="shared" ref="G88:U89" ca="1" si="25">INDIRECT(G$203&amp;"!"&amp;G$204&amp;$AN88)</f>
        <v>0</v>
      </c>
      <c r="H88" s="188">
        <f t="shared" ca="1" si="25"/>
        <v>0</v>
      </c>
      <c r="I88" s="201">
        <f t="shared" ca="1" si="25"/>
        <v>0</v>
      </c>
      <c r="J88" s="201">
        <f t="shared" ca="1" si="25"/>
        <v>0</v>
      </c>
      <c r="K88" s="190">
        <f t="shared" ca="1" si="25"/>
        <v>0</v>
      </c>
      <c r="L88" s="440">
        <f t="shared" ca="1" si="25"/>
        <v>0</v>
      </c>
      <c r="M88" s="441">
        <f t="shared" ca="1" si="25"/>
        <v>0</v>
      </c>
      <c r="N88" s="441">
        <f t="shared" ca="1" si="25"/>
        <v>0</v>
      </c>
      <c r="O88" s="441">
        <f t="shared" ca="1" si="25"/>
        <v>0</v>
      </c>
      <c r="P88" s="442">
        <f t="shared" ca="1" si="25"/>
        <v>0</v>
      </c>
      <c r="Q88" s="440">
        <f t="shared" ca="1" si="25"/>
        <v>0</v>
      </c>
      <c r="R88" s="441">
        <f t="shared" ca="1" si="25"/>
        <v>0</v>
      </c>
      <c r="S88" s="441">
        <f t="shared" ca="1" si="25"/>
        <v>0</v>
      </c>
      <c r="T88" s="441">
        <f t="shared" ca="1" si="25"/>
        <v>0</v>
      </c>
      <c r="U88" s="446">
        <f t="shared" ca="1" si="25"/>
        <v>0</v>
      </c>
      <c r="V88" s="192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7">
        <f>AN86+1</f>
        <v>177</v>
      </c>
      <c r="AO88" s="183"/>
      <c r="AP88" s="183"/>
      <c r="AQ88" s="183"/>
      <c r="AR88" s="183"/>
      <c r="AS88" s="183"/>
      <c r="AT88" s="183"/>
      <c r="AU88" s="183"/>
      <c r="AV88" s="183"/>
      <c r="AW88" s="183"/>
      <c r="AX88" s="183"/>
      <c r="AY88" s="183"/>
      <c r="AZ88" s="183"/>
      <c r="BA88" s="183"/>
      <c r="BB88" s="183"/>
    </row>
    <row r="89" spans="1:54" ht="13.5" thickBot="1" x14ac:dyDescent="0.25">
      <c r="A89" s="183"/>
      <c r="C89" s="191"/>
      <c r="D89" s="198" t="str">
        <f>D82</f>
        <v>Grants Payout (as % assets)</v>
      </c>
      <c r="E89" s="191"/>
      <c r="F89" s="191"/>
      <c r="G89" s="189">
        <f t="shared" ca="1" si="25"/>
        <v>0</v>
      </c>
      <c r="H89" s="188">
        <f t="shared" ca="1" si="25"/>
        <v>0</v>
      </c>
      <c r="I89" s="201">
        <f t="shared" ca="1" si="25"/>
        <v>0</v>
      </c>
      <c r="J89" s="201">
        <f t="shared" ca="1" si="25"/>
        <v>0</v>
      </c>
      <c r="K89" s="190">
        <f t="shared" ca="1" si="25"/>
        <v>0</v>
      </c>
      <c r="L89" s="212">
        <f t="shared" ca="1" si="25"/>
        <v>0</v>
      </c>
      <c r="M89" s="212">
        <f t="shared" ca="1" si="25"/>
        <v>0</v>
      </c>
      <c r="N89" s="212">
        <f t="shared" ca="1" si="25"/>
        <v>0</v>
      </c>
      <c r="O89" s="212">
        <f t="shared" ca="1" si="25"/>
        <v>0</v>
      </c>
      <c r="P89" s="437">
        <f t="shared" ca="1" si="25"/>
        <v>0</v>
      </c>
      <c r="Q89" s="440">
        <f t="shared" ca="1" si="25"/>
        <v>0</v>
      </c>
      <c r="R89" s="441">
        <f t="shared" ca="1" si="25"/>
        <v>0</v>
      </c>
      <c r="S89" s="441">
        <f t="shared" ca="1" si="25"/>
        <v>0</v>
      </c>
      <c r="T89" s="441">
        <f t="shared" ca="1" si="25"/>
        <v>0</v>
      </c>
      <c r="U89" s="446">
        <f t="shared" ca="1" si="25"/>
        <v>0</v>
      </c>
      <c r="V89" s="192"/>
      <c r="X89" s="183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7">
        <f>AN88+1</f>
        <v>178</v>
      </c>
      <c r="AO89" s="183"/>
      <c r="AP89" s="183"/>
      <c r="AQ89" s="183"/>
      <c r="AR89" s="183"/>
      <c r="AS89" s="183"/>
      <c r="AT89" s="183"/>
      <c r="AU89" s="183"/>
      <c r="AV89" s="183"/>
      <c r="AW89" s="183"/>
      <c r="AX89" s="183"/>
      <c r="AY89" s="183"/>
      <c r="AZ89" s="183"/>
      <c r="BA89" s="183"/>
      <c r="BB89" s="183"/>
    </row>
    <row r="90" spans="1:54" s="205" customFormat="1" x14ac:dyDescent="0.2">
      <c r="A90" s="204"/>
      <c r="C90" s="206"/>
      <c r="D90" s="207" t="str">
        <f>D83</f>
        <v>Grants Payout (calculation time horizon)</v>
      </c>
      <c r="E90" s="206"/>
      <c r="F90" s="206"/>
      <c r="G90" s="216" t="str">
        <f ca="1">INDIRECT(G$203&amp;"!"&amp;$AN90)</f>
        <v>3-yr rolling avg</v>
      </c>
      <c r="H90" s="217"/>
      <c r="I90" s="217"/>
      <c r="J90" s="217"/>
      <c r="K90" s="218"/>
      <c r="L90" s="534" t="str">
        <f ca="1">INDIRECT(L$203&amp;"!"&amp;$AN90)</f>
        <v>3-yr rolling avg</v>
      </c>
      <c r="M90" s="535"/>
      <c r="N90" s="535"/>
      <c r="O90" s="535"/>
      <c r="P90" s="536"/>
      <c r="Q90" s="534" t="str">
        <f ca="1">INDIRECT(Q$203&amp;"!"&amp;$AN90)</f>
        <v>3-yr rolling avg</v>
      </c>
      <c r="R90" s="537"/>
      <c r="S90" s="537"/>
      <c r="T90" s="537"/>
      <c r="U90" s="537"/>
      <c r="V90" s="225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11" t="str">
        <f>"I"&amp;AN89</f>
        <v>I178</v>
      </c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</row>
    <row r="91" spans="1:54" x14ac:dyDescent="0.2">
      <c r="A91" s="183"/>
      <c r="C91" s="191"/>
      <c r="D91" s="191"/>
      <c r="E91" s="191"/>
      <c r="F91" s="191"/>
      <c r="G91" s="192"/>
      <c r="H91" s="191"/>
      <c r="I91" s="191"/>
      <c r="J91" s="191"/>
      <c r="K91" s="200"/>
      <c r="L91" s="191"/>
      <c r="M91" s="191"/>
      <c r="N91" s="191"/>
      <c r="O91" s="191"/>
      <c r="P91" s="200"/>
      <c r="Q91" s="191"/>
      <c r="R91" s="191"/>
      <c r="S91" s="191"/>
      <c r="T91" s="191"/>
      <c r="U91" s="192"/>
      <c r="V91" s="192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6"/>
      <c r="AO91" s="183"/>
      <c r="AP91" s="183"/>
      <c r="AQ91" s="183"/>
      <c r="AR91" s="183"/>
      <c r="AS91" s="183"/>
      <c r="AT91" s="183"/>
      <c r="AU91" s="183"/>
      <c r="AV91" s="183"/>
      <c r="AW91" s="183"/>
      <c r="AX91" s="183"/>
      <c r="AY91" s="183"/>
      <c r="AZ91" s="183"/>
      <c r="BA91" s="183"/>
      <c r="BB91" s="183"/>
    </row>
    <row r="92" spans="1:54" x14ac:dyDescent="0.2">
      <c r="A92" s="183"/>
      <c r="C92" s="191"/>
      <c r="D92" s="197" t="str">
        <f>Step2A_Scenario1!D195</f>
        <v>Operating / Administrative Endowment</v>
      </c>
      <c r="E92" s="191"/>
      <c r="F92" s="191"/>
      <c r="G92" s="192"/>
      <c r="H92" s="192"/>
      <c r="I92" s="192"/>
      <c r="J92" s="192"/>
      <c r="K92" s="200"/>
      <c r="L92" s="192"/>
      <c r="M92" s="192"/>
      <c r="N92" s="192"/>
      <c r="O92" s="192"/>
      <c r="P92" s="200"/>
      <c r="Q92" s="192"/>
      <c r="R92" s="192"/>
      <c r="S92" s="192"/>
      <c r="T92" s="192"/>
      <c r="U92" s="192"/>
      <c r="V92" s="191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6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</row>
    <row r="93" spans="1:54" ht="13.5" thickBot="1" x14ac:dyDescent="0.25">
      <c r="A93" s="183"/>
      <c r="C93" s="191"/>
      <c r="D93" s="198" t="str">
        <f>Step2A_Scenario1!E197</f>
        <v>Market /Interest Return Net of Investment Fee (as % of assets)</v>
      </c>
      <c r="E93" s="191"/>
      <c r="F93" s="191"/>
      <c r="G93" s="189">
        <f t="shared" ref="G93:P96" ca="1" si="26">INDIRECT(G$203&amp;"!"&amp;G$204&amp;$AN93)</f>
        <v>0</v>
      </c>
      <c r="H93" s="188">
        <f t="shared" ca="1" si="26"/>
        <v>0</v>
      </c>
      <c r="I93" s="201">
        <f t="shared" ca="1" si="26"/>
        <v>0</v>
      </c>
      <c r="J93" s="201">
        <f t="shared" ca="1" si="26"/>
        <v>0</v>
      </c>
      <c r="K93" s="190">
        <f t="shared" ca="1" si="26"/>
        <v>0</v>
      </c>
      <c r="L93" s="438">
        <f t="shared" ca="1" si="26"/>
        <v>0</v>
      </c>
      <c r="M93" s="189">
        <f t="shared" ca="1" si="26"/>
        <v>0</v>
      </c>
      <c r="N93" s="189">
        <f ca="1">INDIRECT(N$203&amp;"!"&amp;N$204&amp;$AN93)</f>
        <v>0</v>
      </c>
      <c r="O93" s="189">
        <f t="shared" ca="1" si="26"/>
        <v>0</v>
      </c>
      <c r="P93" s="439">
        <f t="shared" ca="1" si="26"/>
        <v>0</v>
      </c>
      <c r="Q93" s="438">
        <f t="shared" ref="Q93:U96" ca="1" si="27">INDIRECT(Q$203&amp;"!"&amp;Q$204&amp;$AN93)</f>
        <v>0</v>
      </c>
      <c r="R93" s="189">
        <f t="shared" ca="1" si="27"/>
        <v>0</v>
      </c>
      <c r="S93" s="189">
        <f t="shared" ca="1" si="27"/>
        <v>0</v>
      </c>
      <c r="T93" s="189">
        <f t="shared" ca="1" si="27"/>
        <v>0</v>
      </c>
      <c r="U93" s="445">
        <f t="shared" ca="1" si="27"/>
        <v>0</v>
      </c>
      <c r="V93" s="191"/>
      <c r="X93" s="183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6">
        <v>197</v>
      </c>
      <c r="AO93" s="183"/>
      <c r="AP93" s="183"/>
      <c r="AQ93" s="183"/>
      <c r="AR93" s="183"/>
      <c r="AS93" s="183"/>
      <c r="AT93" s="183"/>
      <c r="AU93" s="183"/>
      <c r="AV93" s="183"/>
      <c r="AW93" s="183"/>
      <c r="AX93" s="183"/>
      <c r="AY93" s="183"/>
      <c r="AZ93" s="183"/>
      <c r="BA93" s="183"/>
      <c r="BB93" s="183"/>
    </row>
    <row r="94" spans="1:54" s="205" customFormat="1" ht="13.5" thickBot="1" x14ac:dyDescent="0.25">
      <c r="A94" s="204"/>
      <c r="C94" s="206"/>
      <c r="D94" s="207" t="str">
        <f>Step2A_Scenario1!E198</f>
        <v>Use of Market / Interest Return</v>
      </c>
      <c r="E94" s="206"/>
      <c r="F94" s="206"/>
      <c r="G94" s="189" t="str">
        <f t="shared" ca="1" si="26"/>
        <v>Retain as revenue</v>
      </c>
      <c r="H94" s="188" t="str">
        <f t="shared" ca="1" si="26"/>
        <v>Retain as revenue</v>
      </c>
      <c r="I94" s="201" t="str">
        <f t="shared" ca="1" si="26"/>
        <v>Retain as revenue</v>
      </c>
      <c r="J94" s="201" t="str">
        <f t="shared" ca="1" si="26"/>
        <v>Retain as revenue</v>
      </c>
      <c r="K94" s="190" t="str">
        <f t="shared" ca="1" si="26"/>
        <v>Retain as revenue</v>
      </c>
      <c r="L94" s="440" t="str">
        <f t="shared" ca="1" si="26"/>
        <v>Retain as revenue</v>
      </c>
      <c r="M94" s="441" t="str">
        <f t="shared" ca="1" si="26"/>
        <v>Retain as revenue</v>
      </c>
      <c r="N94" s="441" t="str">
        <f t="shared" ca="1" si="26"/>
        <v>Retain as revenue</v>
      </c>
      <c r="O94" s="441" t="str">
        <f t="shared" ca="1" si="26"/>
        <v>Retain as revenue</v>
      </c>
      <c r="P94" s="442" t="str">
        <f t="shared" ca="1" si="26"/>
        <v>Retain as revenue</v>
      </c>
      <c r="Q94" s="440" t="str">
        <f t="shared" ca="1" si="27"/>
        <v>Retain as revenue</v>
      </c>
      <c r="R94" s="441" t="str">
        <f t="shared" ca="1" si="27"/>
        <v>Retain as revenue</v>
      </c>
      <c r="S94" s="441" t="str">
        <f t="shared" ca="1" si="27"/>
        <v>Retain as revenue</v>
      </c>
      <c r="T94" s="441" t="str">
        <f t="shared" ca="1" si="27"/>
        <v>Retain as revenue</v>
      </c>
      <c r="U94" s="446" t="str">
        <f t="shared" ca="1" si="27"/>
        <v>Retain as revenue</v>
      </c>
      <c r="V94" s="397" t="s">
        <v>125</v>
      </c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394">
        <f>AN93+1</f>
        <v>198</v>
      </c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</row>
    <row r="95" spans="1:54" ht="13.5" thickBot="1" x14ac:dyDescent="0.25">
      <c r="A95" s="183"/>
      <c r="C95" s="191"/>
      <c r="D95" s="198" t="str">
        <f>Step2A_Scenario1!E199</f>
        <v>New Gifts (as % assets)</v>
      </c>
      <c r="E95" s="191"/>
      <c r="F95" s="191"/>
      <c r="G95" s="189">
        <f t="shared" ca="1" si="26"/>
        <v>0</v>
      </c>
      <c r="H95" s="188">
        <f t="shared" ca="1" si="26"/>
        <v>0</v>
      </c>
      <c r="I95" s="201">
        <f t="shared" ca="1" si="26"/>
        <v>0</v>
      </c>
      <c r="J95" s="201">
        <f t="shared" ca="1" si="26"/>
        <v>0</v>
      </c>
      <c r="K95" s="190">
        <f t="shared" ca="1" si="26"/>
        <v>0</v>
      </c>
      <c r="L95" s="440">
        <f t="shared" ca="1" si="26"/>
        <v>0</v>
      </c>
      <c r="M95" s="441">
        <f t="shared" ca="1" si="26"/>
        <v>0</v>
      </c>
      <c r="N95" s="441">
        <f t="shared" ca="1" si="26"/>
        <v>0</v>
      </c>
      <c r="O95" s="441">
        <f t="shared" ca="1" si="26"/>
        <v>0</v>
      </c>
      <c r="P95" s="442">
        <f t="shared" ca="1" si="26"/>
        <v>0</v>
      </c>
      <c r="Q95" s="440">
        <f t="shared" ca="1" si="27"/>
        <v>0</v>
      </c>
      <c r="R95" s="441">
        <f t="shared" ca="1" si="27"/>
        <v>0</v>
      </c>
      <c r="S95" s="441">
        <f t="shared" ca="1" si="27"/>
        <v>0</v>
      </c>
      <c r="T95" s="441">
        <f t="shared" ca="1" si="27"/>
        <v>0</v>
      </c>
      <c r="U95" s="446">
        <f t="shared" ca="1" si="27"/>
        <v>0</v>
      </c>
      <c r="V95" s="191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394">
        <f>AN94+1</f>
        <v>199</v>
      </c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  <c r="BA95" s="183"/>
      <c r="BB95" s="183"/>
    </row>
    <row r="96" spans="1:54" x14ac:dyDescent="0.2">
      <c r="A96" s="183"/>
      <c r="C96" s="191"/>
      <c r="D96" s="198" t="str">
        <f>Step2A_Scenario1!E200</f>
        <v>Distribution of Principal (as % assets)</v>
      </c>
      <c r="E96" s="191"/>
      <c r="F96" s="191"/>
      <c r="G96" s="202">
        <f t="shared" ca="1" si="26"/>
        <v>0</v>
      </c>
      <c r="H96" s="68">
        <f t="shared" ca="1" si="26"/>
        <v>0</v>
      </c>
      <c r="I96" s="69">
        <f t="shared" ca="1" si="26"/>
        <v>0</v>
      </c>
      <c r="J96" s="69">
        <f t="shared" ca="1" si="26"/>
        <v>0</v>
      </c>
      <c r="K96" s="203">
        <f t="shared" ca="1" si="26"/>
        <v>0</v>
      </c>
      <c r="L96" s="443">
        <f t="shared" ca="1" si="26"/>
        <v>0</v>
      </c>
      <c r="M96" s="202">
        <f t="shared" ca="1" si="26"/>
        <v>0</v>
      </c>
      <c r="N96" s="202">
        <f t="shared" ca="1" si="26"/>
        <v>0</v>
      </c>
      <c r="O96" s="202">
        <f t="shared" ca="1" si="26"/>
        <v>0</v>
      </c>
      <c r="P96" s="444">
        <f t="shared" ca="1" si="26"/>
        <v>0</v>
      </c>
      <c r="Q96" s="443">
        <f t="shared" ca="1" si="27"/>
        <v>0</v>
      </c>
      <c r="R96" s="202">
        <f t="shared" ca="1" si="27"/>
        <v>0</v>
      </c>
      <c r="S96" s="202">
        <f t="shared" ca="1" si="27"/>
        <v>0</v>
      </c>
      <c r="T96" s="202">
        <f t="shared" ca="1" si="27"/>
        <v>0</v>
      </c>
      <c r="U96" s="447">
        <f ca="1">INDIRECT(U$203&amp;"!"&amp;U$204&amp;$AN96)</f>
        <v>0</v>
      </c>
      <c r="V96" s="191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7">
        <f>AN95+1</f>
        <v>200</v>
      </c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</row>
    <row r="97" spans="1:54" x14ac:dyDescent="0.2">
      <c r="A97" s="183"/>
      <c r="C97" s="222"/>
      <c r="D97" s="191"/>
      <c r="E97" s="191"/>
      <c r="F97" s="191"/>
      <c r="G97" s="192"/>
      <c r="H97" s="191"/>
      <c r="I97" s="191"/>
      <c r="J97" s="191"/>
      <c r="K97" s="200"/>
      <c r="L97" s="191"/>
      <c r="M97" s="191"/>
      <c r="N97" s="191"/>
      <c r="O97" s="191"/>
      <c r="P97" s="200"/>
      <c r="Q97" s="191"/>
      <c r="R97" s="191"/>
      <c r="S97" s="191"/>
      <c r="T97" s="191"/>
      <c r="U97" s="192"/>
      <c r="V97" s="192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6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  <c r="BB97" s="183"/>
    </row>
    <row r="98" spans="1:54" x14ac:dyDescent="0.2">
      <c r="A98" s="183"/>
      <c r="C98" s="191"/>
      <c r="D98" s="197" t="str">
        <f>Step2A_Scenario1!D209</f>
        <v>Operating / Administrative Reserve</v>
      </c>
      <c r="E98" s="191"/>
      <c r="F98" s="191"/>
      <c r="G98" s="192"/>
      <c r="H98" s="192"/>
      <c r="I98" s="192"/>
      <c r="J98" s="192"/>
      <c r="K98" s="200"/>
      <c r="L98" s="192"/>
      <c r="M98" s="192"/>
      <c r="N98" s="192"/>
      <c r="O98" s="192"/>
      <c r="P98" s="200"/>
      <c r="Q98" s="192"/>
      <c r="R98" s="192"/>
      <c r="S98" s="192"/>
      <c r="T98" s="192"/>
      <c r="U98" s="192"/>
      <c r="V98" s="191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6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183"/>
    </row>
    <row r="99" spans="1:54" ht="13.5" thickBot="1" x14ac:dyDescent="0.25">
      <c r="A99" s="183"/>
      <c r="C99" s="191"/>
      <c r="D99" s="198" t="str">
        <f>Step2A_Scenario1!E211</f>
        <v>Market /Interest Return Net of Investment Fee (as % of assets)</v>
      </c>
      <c r="E99" s="191"/>
      <c r="F99" s="191"/>
      <c r="G99" s="189">
        <f t="shared" ref="G99:P100" ca="1" si="28">INDIRECT(G$203&amp;"!"&amp;G$204&amp;$AN99)</f>
        <v>0</v>
      </c>
      <c r="H99" s="188">
        <f t="shared" ca="1" si="28"/>
        <v>0</v>
      </c>
      <c r="I99" s="201">
        <f t="shared" ca="1" si="28"/>
        <v>0</v>
      </c>
      <c r="J99" s="201">
        <f t="shared" ca="1" si="28"/>
        <v>0</v>
      </c>
      <c r="K99" s="190">
        <f t="shared" ca="1" si="28"/>
        <v>0</v>
      </c>
      <c r="L99" s="438">
        <f t="shared" ca="1" si="28"/>
        <v>0</v>
      </c>
      <c r="M99" s="189">
        <f t="shared" ca="1" si="28"/>
        <v>0</v>
      </c>
      <c r="N99" s="189">
        <f t="shared" ca="1" si="28"/>
        <v>0</v>
      </c>
      <c r="O99" s="189">
        <f t="shared" ca="1" si="28"/>
        <v>0</v>
      </c>
      <c r="P99" s="439">
        <f t="shared" ca="1" si="28"/>
        <v>0</v>
      </c>
      <c r="Q99" s="438">
        <f t="shared" ref="Q99:U100" ca="1" si="29">INDIRECT(Q$203&amp;"!"&amp;Q$204&amp;$AN99)</f>
        <v>0</v>
      </c>
      <c r="R99" s="189">
        <f t="shared" ca="1" si="29"/>
        <v>0</v>
      </c>
      <c r="S99" s="189">
        <f t="shared" ca="1" si="29"/>
        <v>0</v>
      </c>
      <c r="T99" s="189">
        <f t="shared" ca="1" si="29"/>
        <v>0</v>
      </c>
      <c r="U99" s="445">
        <f t="shared" ca="1" si="29"/>
        <v>0</v>
      </c>
      <c r="V99" s="191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6">
        <v>211</v>
      </c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183"/>
    </row>
    <row r="100" spans="1:54" s="205" customFormat="1" x14ac:dyDescent="0.2">
      <c r="A100" s="204"/>
      <c r="C100" s="206"/>
      <c r="D100" s="207" t="str">
        <f>Step2A_Scenario1!E212</f>
        <v>Use of Market / Interest Return</v>
      </c>
      <c r="E100" s="206"/>
      <c r="F100" s="206"/>
      <c r="G100" s="212" t="str">
        <f t="shared" ca="1" si="28"/>
        <v>Retain as revenue</v>
      </c>
      <c r="H100" s="213" t="str">
        <f t="shared" ca="1" si="28"/>
        <v>Retain as revenue</v>
      </c>
      <c r="I100" s="215" t="str">
        <f t="shared" ca="1" si="28"/>
        <v>Retain as revenue</v>
      </c>
      <c r="J100" s="215" t="str">
        <f t="shared" ca="1" si="28"/>
        <v>Retain as revenue</v>
      </c>
      <c r="K100" s="214" t="str">
        <f t="shared" ca="1" si="28"/>
        <v>Retain as revenue</v>
      </c>
      <c r="L100" s="443" t="str">
        <f t="shared" ca="1" si="28"/>
        <v>Retain as revenue</v>
      </c>
      <c r="M100" s="202" t="str">
        <f t="shared" ca="1" si="28"/>
        <v>Retain as revenue</v>
      </c>
      <c r="N100" s="202" t="str">
        <f t="shared" ca="1" si="28"/>
        <v>Retain as revenue</v>
      </c>
      <c r="O100" s="202" t="str">
        <f t="shared" ca="1" si="28"/>
        <v>Retain as revenue</v>
      </c>
      <c r="P100" s="444" t="str">
        <f t="shared" ca="1" si="28"/>
        <v>Retain as revenue</v>
      </c>
      <c r="Q100" s="443" t="str">
        <f t="shared" ca="1" si="29"/>
        <v>Retain as revenue</v>
      </c>
      <c r="R100" s="202" t="str">
        <f t="shared" ca="1" si="29"/>
        <v>Retain as revenue</v>
      </c>
      <c r="S100" s="202" t="str">
        <f t="shared" ca="1" si="29"/>
        <v>Retain as revenue</v>
      </c>
      <c r="T100" s="202" t="str">
        <f t="shared" ca="1" si="29"/>
        <v>Retain as revenue</v>
      </c>
      <c r="U100" s="447" t="str">
        <f t="shared" ca="1" si="29"/>
        <v>Retain as revenue</v>
      </c>
      <c r="V100" s="397" t="s">
        <v>125</v>
      </c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394">
        <f>AN99+1</f>
        <v>212</v>
      </c>
      <c r="AO100" s="204"/>
      <c r="AP100" s="204"/>
      <c r="AQ100" s="204"/>
      <c r="AR100" s="204"/>
      <c r="AS100" s="204"/>
      <c r="AT100" s="204"/>
      <c r="AU100" s="204"/>
      <c r="AV100" s="204"/>
      <c r="AW100" s="204"/>
      <c r="AX100" s="204"/>
      <c r="AY100" s="204"/>
      <c r="AZ100" s="204"/>
      <c r="BA100" s="204"/>
      <c r="BB100" s="204"/>
    </row>
    <row r="101" spans="1:54" x14ac:dyDescent="0.2">
      <c r="A101" s="183"/>
      <c r="C101" s="222"/>
      <c r="D101" s="191"/>
      <c r="E101" s="191"/>
      <c r="F101" s="191"/>
      <c r="G101" s="192"/>
      <c r="H101" s="191"/>
      <c r="I101" s="191"/>
      <c r="J101" s="191"/>
      <c r="K101" s="200"/>
      <c r="L101" s="191"/>
      <c r="M101" s="191"/>
      <c r="N101" s="191"/>
      <c r="O101" s="191"/>
      <c r="P101" s="200"/>
      <c r="Q101" s="191"/>
      <c r="R101" s="191"/>
      <c r="S101" s="191"/>
      <c r="T101" s="191"/>
      <c r="U101" s="192"/>
      <c r="V101" s="192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6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  <c r="BB101" s="183"/>
    </row>
    <row r="102" spans="1:54" x14ac:dyDescent="0.2">
      <c r="A102" s="183"/>
      <c r="C102" s="222"/>
      <c r="D102" s="191"/>
      <c r="E102" s="191"/>
      <c r="F102" s="191"/>
      <c r="G102" s="192"/>
      <c r="H102" s="191"/>
      <c r="I102" s="191"/>
      <c r="J102" s="191"/>
      <c r="K102" s="200"/>
      <c r="L102" s="191"/>
      <c r="M102" s="191"/>
      <c r="N102" s="191"/>
      <c r="O102" s="191"/>
      <c r="P102" s="200"/>
      <c r="Q102" s="191"/>
      <c r="R102" s="191"/>
      <c r="S102" s="191"/>
      <c r="T102" s="191"/>
      <c r="U102" s="192"/>
      <c r="V102" s="192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6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</row>
    <row r="103" spans="1:54" x14ac:dyDescent="0.2">
      <c r="A103" s="183"/>
      <c r="C103" s="395" t="s">
        <v>116</v>
      </c>
      <c r="D103" s="191"/>
      <c r="E103" s="191"/>
      <c r="F103" s="191"/>
      <c r="G103" s="192"/>
      <c r="H103" s="191"/>
      <c r="I103" s="191"/>
      <c r="J103" s="191"/>
      <c r="K103" s="200"/>
      <c r="L103" s="191"/>
      <c r="M103" s="191"/>
      <c r="N103" s="191"/>
      <c r="O103" s="191"/>
      <c r="P103" s="200"/>
      <c r="Q103" s="191"/>
      <c r="R103" s="191"/>
      <c r="S103" s="191"/>
      <c r="T103" s="191"/>
      <c r="U103" s="192"/>
      <c r="V103" s="192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6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</row>
    <row r="104" spans="1:54" ht="13.5" thickBot="1" x14ac:dyDescent="0.25">
      <c r="A104" s="183"/>
      <c r="C104" s="191"/>
      <c r="D104" s="396" t="str">
        <f>Step2A_Scenario1!E227</f>
        <v>Other Revenue 1</v>
      </c>
      <c r="E104" s="191"/>
      <c r="F104" s="191"/>
      <c r="G104" s="189">
        <f t="shared" ref="G104:U108" ca="1" si="30">INDIRECT(G$203&amp;"!"&amp;G$204&amp;$AN104)</f>
        <v>0</v>
      </c>
      <c r="H104" s="188">
        <f t="shared" ca="1" si="30"/>
        <v>0</v>
      </c>
      <c r="I104" s="201">
        <f t="shared" ca="1" si="30"/>
        <v>0</v>
      </c>
      <c r="J104" s="201">
        <f t="shared" ca="1" si="30"/>
        <v>0</v>
      </c>
      <c r="K104" s="190">
        <f t="shared" ca="1" si="30"/>
        <v>0</v>
      </c>
      <c r="L104" s="438">
        <f t="shared" ca="1" si="30"/>
        <v>0</v>
      </c>
      <c r="M104" s="189">
        <f t="shared" ca="1" si="30"/>
        <v>0</v>
      </c>
      <c r="N104" s="189">
        <f t="shared" ca="1" si="30"/>
        <v>0</v>
      </c>
      <c r="O104" s="189">
        <f t="shared" ca="1" si="30"/>
        <v>0</v>
      </c>
      <c r="P104" s="439">
        <f t="shared" ca="1" si="30"/>
        <v>0</v>
      </c>
      <c r="Q104" s="438">
        <f t="shared" ref="Q104:U106" ca="1" si="31">INDIRECT(Q$203&amp;"!"&amp;Q$204&amp;$AN104)</f>
        <v>0</v>
      </c>
      <c r="R104" s="189">
        <f t="shared" ca="1" si="31"/>
        <v>0</v>
      </c>
      <c r="S104" s="189">
        <f t="shared" ca="1" si="31"/>
        <v>0</v>
      </c>
      <c r="T104" s="189">
        <f t="shared" ca="1" si="31"/>
        <v>0</v>
      </c>
      <c r="U104" s="445">
        <f t="shared" ca="1" si="31"/>
        <v>0</v>
      </c>
      <c r="V104" s="192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6">
        <v>227</v>
      </c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</row>
    <row r="105" spans="1:54" ht="13.5" thickBot="1" x14ac:dyDescent="0.25">
      <c r="A105" s="183"/>
      <c r="C105" s="191"/>
      <c r="D105" s="396" t="str">
        <f>Step2A_Scenario1!E228</f>
        <v>Other Revenue 2</v>
      </c>
      <c r="E105" s="191"/>
      <c r="F105" s="191"/>
      <c r="G105" s="189">
        <f t="shared" ca="1" si="30"/>
        <v>0</v>
      </c>
      <c r="H105" s="188">
        <f t="shared" ca="1" si="30"/>
        <v>0</v>
      </c>
      <c r="I105" s="201">
        <f t="shared" ca="1" si="30"/>
        <v>0</v>
      </c>
      <c r="J105" s="201">
        <f t="shared" ca="1" si="30"/>
        <v>0</v>
      </c>
      <c r="K105" s="190">
        <f t="shared" ca="1" si="30"/>
        <v>0</v>
      </c>
      <c r="L105" s="438">
        <f t="shared" ca="1" si="30"/>
        <v>0</v>
      </c>
      <c r="M105" s="189">
        <f t="shared" ca="1" si="30"/>
        <v>0</v>
      </c>
      <c r="N105" s="189">
        <f t="shared" ca="1" si="30"/>
        <v>0</v>
      </c>
      <c r="O105" s="189">
        <f t="shared" ca="1" si="30"/>
        <v>0</v>
      </c>
      <c r="P105" s="439">
        <f t="shared" ca="1" si="30"/>
        <v>0</v>
      </c>
      <c r="Q105" s="438">
        <f t="shared" ca="1" si="31"/>
        <v>0</v>
      </c>
      <c r="R105" s="189">
        <f t="shared" ca="1" si="31"/>
        <v>0</v>
      </c>
      <c r="S105" s="189">
        <f t="shared" ca="1" si="31"/>
        <v>0</v>
      </c>
      <c r="T105" s="189">
        <f t="shared" ca="1" si="31"/>
        <v>0</v>
      </c>
      <c r="U105" s="445">
        <f t="shared" ca="1" si="31"/>
        <v>0</v>
      </c>
      <c r="V105" s="192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7">
        <f>AN104+1</f>
        <v>228</v>
      </c>
      <c r="AO105" s="183"/>
      <c r="AP105" s="183"/>
      <c r="AQ105" s="183"/>
      <c r="AR105" s="183"/>
      <c r="AS105" s="183"/>
      <c r="AT105" s="183"/>
      <c r="AU105" s="183"/>
      <c r="AV105" s="183"/>
      <c r="AW105" s="183"/>
      <c r="AX105" s="183"/>
      <c r="AY105" s="183"/>
      <c r="AZ105" s="183"/>
      <c r="BA105" s="183"/>
      <c r="BB105" s="183"/>
    </row>
    <row r="106" spans="1:54" ht="13.5" thickBot="1" x14ac:dyDescent="0.25">
      <c r="A106" s="183"/>
      <c r="C106" s="191"/>
      <c r="D106" s="396" t="str">
        <f>Step2A_Scenario1!E229</f>
        <v>Other Revenue 3</v>
      </c>
      <c r="E106" s="191"/>
      <c r="F106" s="191"/>
      <c r="G106" s="189">
        <f t="shared" ca="1" si="30"/>
        <v>0</v>
      </c>
      <c r="H106" s="188">
        <f t="shared" ca="1" si="30"/>
        <v>0</v>
      </c>
      <c r="I106" s="201">
        <f t="shared" ca="1" si="30"/>
        <v>0</v>
      </c>
      <c r="J106" s="201">
        <f t="shared" ca="1" si="30"/>
        <v>0</v>
      </c>
      <c r="K106" s="190">
        <f t="shared" ca="1" si="30"/>
        <v>0</v>
      </c>
      <c r="L106" s="438">
        <f t="shared" ca="1" si="30"/>
        <v>0</v>
      </c>
      <c r="M106" s="189">
        <f t="shared" ca="1" si="30"/>
        <v>0</v>
      </c>
      <c r="N106" s="189">
        <f t="shared" ca="1" si="30"/>
        <v>0</v>
      </c>
      <c r="O106" s="189">
        <f t="shared" ca="1" si="30"/>
        <v>0</v>
      </c>
      <c r="P106" s="439">
        <f t="shared" ca="1" si="30"/>
        <v>0</v>
      </c>
      <c r="Q106" s="438">
        <f t="shared" ca="1" si="31"/>
        <v>0</v>
      </c>
      <c r="R106" s="189">
        <f t="shared" ca="1" si="31"/>
        <v>0</v>
      </c>
      <c r="S106" s="189">
        <f t="shared" ca="1" si="31"/>
        <v>0</v>
      </c>
      <c r="T106" s="189">
        <f t="shared" ca="1" si="31"/>
        <v>0</v>
      </c>
      <c r="U106" s="445">
        <f t="shared" ca="1" si="31"/>
        <v>0</v>
      </c>
      <c r="V106" s="192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7">
        <f>AN105+1</f>
        <v>229</v>
      </c>
      <c r="AO106" s="183"/>
      <c r="AP106" s="183"/>
      <c r="AQ106" s="183"/>
      <c r="AR106" s="183"/>
      <c r="AS106" s="183"/>
      <c r="AT106" s="183"/>
      <c r="AU106" s="183"/>
      <c r="AV106" s="183"/>
      <c r="AW106" s="183"/>
      <c r="AX106" s="183"/>
      <c r="AY106" s="183"/>
      <c r="AZ106" s="183"/>
      <c r="BA106" s="183"/>
      <c r="BB106" s="183"/>
    </row>
    <row r="107" spans="1:54" ht="13.5" thickBot="1" x14ac:dyDescent="0.25">
      <c r="A107" s="183"/>
      <c r="C107" s="191"/>
      <c r="D107" s="396" t="str">
        <f>Step2A_Scenario1!E230</f>
        <v>Other Revenue 4</v>
      </c>
      <c r="E107" s="191"/>
      <c r="F107" s="191"/>
      <c r="G107" s="189">
        <f t="shared" ca="1" si="30"/>
        <v>0</v>
      </c>
      <c r="H107" s="188">
        <f t="shared" ca="1" si="30"/>
        <v>0</v>
      </c>
      <c r="I107" s="201">
        <f t="shared" ca="1" si="30"/>
        <v>0</v>
      </c>
      <c r="J107" s="201">
        <f t="shared" ca="1" si="30"/>
        <v>0</v>
      </c>
      <c r="K107" s="190">
        <f t="shared" ca="1" si="30"/>
        <v>0</v>
      </c>
      <c r="L107" s="440">
        <f t="shared" ref="L107:P108" ca="1" si="32">INDIRECT(L$203&amp;"!"&amp;L$204&amp;$AN107)</f>
        <v>0</v>
      </c>
      <c r="M107" s="441">
        <f t="shared" ca="1" si="32"/>
        <v>0</v>
      </c>
      <c r="N107" s="441">
        <f t="shared" ca="1" si="32"/>
        <v>0</v>
      </c>
      <c r="O107" s="441">
        <f t="shared" ca="1" si="32"/>
        <v>0</v>
      </c>
      <c r="P107" s="442">
        <f t="shared" ca="1" si="32"/>
        <v>0</v>
      </c>
      <c r="Q107" s="440">
        <f t="shared" ca="1" si="30"/>
        <v>0</v>
      </c>
      <c r="R107" s="441">
        <f t="shared" ca="1" si="30"/>
        <v>0</v>
      </c>
      <c r="S107" s="441">
        <f t="shared" ca="1" si="30"/>
        <v>0</v>
      </c>
      <c r="T107" s="441">
        <f t="shared" ca="1" si="30"/>
        <v>0</v>
      </c>
      <c r="U107" s="446">
        <f t="shared" ca="1" si="30"/>
        <v>0</v>
      </c>
      <c r="V107" s="192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7">
        <f>AN106+1</f>
        <v>230</v>
      </c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  <c r="BB107" s="183"/>
    </row>
    <row r="108" spans="1:54" x14ac:dyDescent="0.2">
      <c r="A108" s="183"/>
      <c r="C108" s="191"/>
      <c r="D108" s="396" t="str">
        <f>Step2A_Scenario1!E231</f>
        <v>Other Revenue 5</v>
      </c>
      <c r="E108" s="191"/>
      <c r="F108" s="191"/>
      <c r="G108" s="202">
        <f t="shared" ca="1" si="30"/>
        <v>0</v>
      </c>
      <c r="H108" s="68">
        <f t="shared" ca="1" si="30"/>
        <v>0</v>
      </c>
      <c r="I108" s="69">
        <f t="shared" ca="1" si="30"/>
        <v>0</v>
      </c>
      <c r="J108" s="69">
        <f t="shared" ca="1" si="30"/>
        <v>0</v>
      </c>
      <c r="K108" s="203">
        <f t="shared" ca="1" si="30"/>
        <v>0</v>
      </c>
      <c r="L108" s="443">
        <f t="shared" ca="1" si="32"/>
        <v>0</v>
      </c>
      <c r="M108" s="202">
        <f t="shared" ca="1" si="32"/>
        <v>0</v>
      </c>
      <c r="N108" s="202">
        <f t="shared" ca="1" si="32"/>
        <v>0</v>
      </c>
      <c r="O108" s="202">
        <f t="shared" ca="1" si="32"/>
        <v>0</v>
      </c>
      <c r="P108" s="444">
        <f t="shared" ca="1" si="32"/>
        <v>0</v>
      </c>
      <c r="Q108" s="443">
        <f ca="1">INDIRECT(Q$203&amp;"!"&amp;Q$204&amp;$AN108)</f>
        <v>0</v>
      </c>
      <c r="R108" s="202">
        <f ca="1">INDIRECT(R$203&amp;"!"&amp;R$204&amp;$AN108)</f>
        <v>0</v>
      </c>
      <c r="S108" s="202">
        <f ca="1">INDIRECT(S$203&amp;"!"&amp;S$204&amp;$AN108)</f>
        <v>0</v>
      </c>
      <c r="T108" s="202">
        <f ca="1">INDIRECT(T$203&amp;"!"&amp;T$204&amp;$AN108)</f>
        <v>0</v>
      </c>
      <c r="U108" s="447">
        <f ca="1">INDIRECT(U$203&amp;"!"&amp;U$204&amp;$AN108)</f>
        <v>0</v>
      </c>
      <c r="V108" s="192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7">
        <f>AN107+1</f>
        <v>231</v>
      </c>
      <c r="AO108" s="183"/>
      <c r="AP108" s="183"/>
      <c r="AQ108" s="183"/>
      <c r="AR108" s="183"/>
      <c r="AS108" s="183"/>
      <c r="AT108" s="183"/>
      <c r="AU108" s="183"/>
      <c r="AV108" s="183"/>
      <c r="AW108" s="183"/>
      <c r="AX108" s="183"/>
      <c r="AY108" s="183"/>
      <c r="AZ108" s="183"/>
      <c r="BA108" s="183"/>
      <c r="BB108" s="183"/>
    </row>
    <row r="109" spans="1:54" x14ac:dyDescent="0.2">
      <c r="A109" s="183"/>
      <c r="C109" s="191"/>
      <c r="D109" s="191"/>
      <c r="E109" s="191"/>
      <c r="F109" s="191"/>
      <c r="G109" s="192"/>
      <c r="H109" s="191"/>
      <c r="I109" s="191"/>
      <c r="J109" s="191"/>
      <c r="K109" s="200"/>
      <c r="L109" s="191"/>
      <c r="M109" s="191"/>
      <c r="N109" s="191"/>
      <c r="O109" s="191"/>
      <c r="P109" s="200"/>
      <c r="Q109" s="191"/>
      <c r="R109" s="191"/>
      <c r="S109" s="191"/>
      <c r="T109" s="191"/>
      <c r="U109" s="192"/>
      <c r="V109" s="192"/>
      <c r="X109" s="183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6"/>
      <c r="AO109" s="183"/>
      <c r="AP109" s="183"/>
      <c r="AQ109" s="183"/>
      <c r="AR109" s="183"/>
      <c r="AS109" s="183"/>
      <c r="AT109" s="183"/>
      <c r="AU109" s="183"/>
      <c r="AV109" s="183"/>
      <c r="AW109" s="183"/>
      <c r="AX109" s="183"/>
      <c r="AY109" s="183"/>
      <c r="AZ109" s="183"/>
      <c r="BA109" s="183"/>
      <c r="BB109" s="183"/>
    </row>
    <row r="110" spans="1:54" x14ac:dyDescent="0.2">
      <c r="A110" s="183"/>
      <c r="C110" s="395" t="s">
        <v>117</v>
      </c>
      <c r="D110" s="191"/>
      <c r="E110" s="191"/>
      <c r="F110" s="191"/>
      <c r="G110" s="192"/>
      <c r="H110" s="191"/>
      <c r="I110" s="191"/>
      <c r="J110" s="191"/>
      <c r="K110" s="200"/>
      <c r="L110" s="191"/>
      <c r="M110" s="191"/>
      <c r="N110" s="191"/>
      <c r="O110" s="191"/>
      <c r="P110" s="200"/>
      <c r="Q110" s="191"/>
      <c r="R110" s="191"/>
      <c r="S110" s="191"/>
      <c r="T110" s="191"/>
      <c r="U110" s="192"/>
      <c r="V110" s="192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6"/>
      <c r="AO110" s="183"/>
      <c r="AP110" s="183"/>
      <c r="AQ110" s="183"/>
      <c r="AR110" s="183"/>
      <c r="AS110" s="183"/>
      <c r="AT110" s="183"/>
      <c r="AU110" s="183"/>
      <c r="AV110" s="183"/>
      <c r="AW110" s="183"/>
      <c r="AX110" s="183"/>
      <c r="AY110" s="183"/>
      <c r="AZ110" s="183"/>
      <c r="BA110" s="183"/>
      <c r="BB110" s="183"/>
    </row>
    <row r="111" spans="1:54" ht="13.5" thickBot="1" x14ac:dyDescent="0.25">
      <c r="A111" s="183"/>
      <c r="C111" s="191"/>
      <c r="D111" s="396" t="str">
        <f>Step2A_Scenario1!E268</f>
        <v>Personnel Expense 1</v>
      </c>
      <c r="E111" s="191"/>
      <c r="F111" s="191"/>
      <c r="G111" s="189">
        <f t="shared" ref="G111:J120" ca="1" si="33">INDIRECT(G$203&amp;"!"&amp;G$204&amp;$AN111)</f>
        <v>0</v>
      </c>
      <c r="H111" s="188">
        <f t="shared" ca="1" si="33"/>
        <v>0</v>
      </c>
      <c r="I111" s="201">
        <f t="shared" ca="1" si="33"/>
        <v>0</v>
      </c>
      <c r="J111" s="201">
        <f t="shared" ca="1" si="33"/>
        <v>0</v>
      </c>
      <c r="K111" s="190">
        <f t="shared" ref="K111:U120" ca="1" si="34">INDIRECT(K$203&amp;"!"&amp;K$204&amp;$AN111)</f>
        <v>0</v>
      </c>
      <c r="L111" s="438">
        <f t="shared" ca="1" si="34"/>
        <v>0</v>
      </c>
      <c r="M111" s="189">
        <f t="shared" ca="1" si="34"/>
        <v>0</v>
      </c>
      <c r="N111" s="189">
        <f t="shared" ca="1" si="34"/>
        <v>0</v>
      </c>
      <c r="O111" s="189">
        <f t="shared" ca="1" si="34"/>
        <v>0</v>
      </c>
      <c r="P111" s="439">
        <f t="shared" ca="1" si="34"/>
        <v>0</v>
      </c>
      <c r="Q111" s="189">
        <f t="shared" ca="1" si="34"/>
        <v>0</v>
      </c>
      <c r="R111" s="189">
        <f t="shared" ca="1" si="34"/>
        <v>0</v>
      </c>
      <c r="S111" s="189">
        <f t="shared" ca="1" si="34"/>
        <v>0</v>
      </c>
      <c r="T111" s="189">
        <f t="shared" ca="1" si="34"/>
        <v>0</v>
      </c>
      <c r="U111" s="189">
        <f t="shared" ca="1" si="34"/>
        <v>0</v>
      </c>
      <c r="V111" s="192"/>
      <c r="X111" s="183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6">
        <v>255</v>
      </c>
      <c r="AO111" s="183"/>
      <c r="AP111" s="183"/>
      <c r="AQ111" s="183"/>
      <c r="AR111" s="183"/>
      <c r="AS111" s="183"/>
      <c r="AT111" s="183"/>
      <c r="AU111" s="183"/>
      <c r="AV111" s="183"/>
      <c r="AW111" s="183"/>
      <c r="AX111" s="183"/>
      <c r="AY111" s="183"/>
      <c r="AZ111" s="183"/>
      <c r="BA111" s="183"/>
      <c r="BB111" s="183"/>
    </row>
    <row r="112" spans="1:54" ht="13.5" thickBot="1" x14ac:dyDescent="0.25">
      <c r="A112" s="183"/>
      <c r="C112" s="191"/>
      <c r="D112" s="396" t="str">
        <f>Step2A_Scenario1!E269</f>
        <v>Personnel Expense 2</v>
      </c>
      <c r="E112" s="191"/>
      <c r="F112" s="191"/>
      <c r="G112" s="189">
        <f t="shared" ca="1" si="33"/>
        <v>0</v>
      </c>
      <c r="H112" s="188">
        <f t="shared" ca="1" si="33"/>
        <v>0</v>
      </c>
      <c r="I112" s="201">
        <f t="shared" ca="1" si="33"/>
        <v>0</v>
      </c>
      <c r="J112" s="201">
        <f t="shared" ca="1" si="33"/>
        <v>0</v>
      </c>
      <c r="K112" s="190">
        <f t="shared" ca="1" si="34"/>
        <v>0</v>
      </c>
      <c r="L112" s="440">
        <f t="shared" ca="1" si="34"/>
        <v>0</v>
      </c>
      <c r="M112" s="441">
        <f t="shared" ca="1" si="34"/>
        <v>0</v>
      </c>
      <c r="N112" s="441">
        <f t="shared" ca="1" si="34"/>
        <v>0</v>
      </c>
      <c r="O112" s="441">
        <f t="shared" ca="1" si="34"/>
        <v>0</v>
      </c>
      <c r="P112" s="442">
        <f t="shared" ca="1" si="34"/>
        <v>0</v>
      </c>
      <c r="Q112" s="189">
        <f t="shared" ca="1" si="34"/>
        <v>0</v>
      </c>
      <c r="R112" s="189">
        <f t="shared" ca="1" si="34"/>
        <v>0</v>
      </c>
      <c r="S112" s="189">
        <f t="shared" ca="1" si="34"/>
        <v>0</v>
      </c>
      <c r="T112" s="189">
        <f t="shared" ca="1" si="34"/>
        <v>0</v>
      </c>
      <c r="U112" s="189">
        <f t="shared" ca="1" si="34"/>
        <v>0</v>
      </c>
      <c r="V112" s="192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7">
        <f>AN111+1</f>
        <v>256</v>
      </c>
      <c r="AO112" s="183"/>
      <c r="AP112" s="183"/>
      <c r="AQ112" s="183"/>
      <c r="AR112" s="183"/>
      <c r="AS112" s="183"/>
      <c r="AT112" s="183"/>
      <c r="AU112" s="183"/>
      <c r="AV112" s="183"/>
      <c r="AW112" s="183"/>
      <c r="AX112" s="183"/>
      <c r="AY112" s="183"/>
      <c r="AZ112" s="183"/>
      <c r="BA112" s="183"/>
      <c r="BB112" s="183"/>
    </row>
    <row r="113" spans="1:54" ht="13.5" thickBot="1" x14ac:dyDescent="0.25">
      <c r="A113" s="183"/>
      <c r="C113" s="191"/>
      <c r="D113" s="396" t="str">
        <f>Step2A_Scenario1!E270</f>
        <v>Personnel Expense 3</v>
      </c>
      <c r="E113" s="191"/>
      <c r="F113" s="191"/>
      <c r="G113" s="189">
        <f t="shared" ca="1" si="33"/>
        <v>0</v>
      </c>
      <c r="H113" s="188">
        <f t="shared" ca="1" si="33"/>
        <v>0</v>
      </c>
      <c r="I113" s="201">
        <f t="shared" ca="1" si="33"/>
        <v>0</v>
      </c>
      <c r="J113" s="201">
        <f t="shared" ca="1" si="33"/>
        <v>0</v>
      </c>
      <c r="K113" s="190">
        <f t="shared" ca="1" si="34"/>
        <v>0</v>
      </c>
      <c r="L113" s="440">
        <f t="shared" ca="1" si="34"/>
        <v>0</v>
      </c>
      <c r="M113" s="441">
        <f t="shared" ca="1" si="34"/>
        <v>0</v>
      </c>
      <c r="N113" s="441">
        <f t="shared" ca="1" si="34"/>
        <v>0</v>
      </c>
      <c r="O113" s="441">
        <f t="shared" ca="1" si="34"/>
        <v>0</v>
      </c>
      <c r="P113" s="442">
        <f t="shared" ca="1" si="34"/>
        <v>0</v>
      </c>
      <c r="Q113" s="189">
        <f t="shared" ca="1" si="34"/>
        <v>0</v>
      </c>
      <c r="R113" s="189">
        <f t="shared" ca="1" si="34"/>
        <v>0</v>
      </c>
      <c r="S113" s="189">
        <f t="shared" ca="1" si="34"/>
        <v>0</v>
      </c>
      <c r="T113" s="189">
        <f t="shared" ca="1" si="34"/>
        <v>0</v>
      </c>
      <c r="U113" s="189">
        <f t="shared" ca="1" si="34"/>
        <v>0</v>
      </c>
      <c r="V113" s="192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7">
        <f t="shared" ref="AN113:AN120" si="35">AN112+1</f>
        <v>257</v>
      </c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83"/>
      <c r="BA113" s="183"/>
      <c r="BB113" s="183"/>
    </row>
    <row r="114" spans="1:54" ht="13.5" thickBot="1" x14ac:dyDescent="0.25">
      <c r="A114" s="183"/>
      <c r="C114" s="191"/>
      <c r="D114" s="396" t="str">
        <f>Step2A_Scenario1!E271</f>
        <v>Non-Personnel Expense 1</v>
      </c>
      <c r="E114" s="191"/>
      <c r="F114" s="191"/>
      <c r="G114" s="189">
        <f t="shared" ca="1" si="33"/>
        <v>0</v>
      </c>
      <c r="H114" s="188">
        <f t="shared" ca="1" si="33"/>
        <v>0</v>
      </c>
      <c r="I114" s="201">
        <f t="shared" ca="1" si="33"/>
        <v>0</v>
      </c>
      <c r="J114" s="201">
        <f t="shared" ca="1" si="33"/>
        <v>0</v>
      </c>
      <c r="K114" s="190">
        <f t="shared" ca="1" si="34"/>
        <v>0</v>
      </c>
      <c r="L114" s="440">
        <f t="shared" ca="1" si="34"/>
        <v>0</v>
      </c>
      <c r="M114" s="441">
        <f t="shared" ca="1" si="34"/>
        <v>0</v>
      </c>
      <c r="N114" s="441">
        <f t="shared" ca="1" si="34"/>
        <v>0</v>
      </c>
      <c r="O114" s="441">
        <f t="shared" ca="1" si="34"/>
        <v>0</v>
      </c>
      <c r="P114" s="442">
        <f t="shared" ca="1" si="34"/>
        <v>0</v>
      </c>
      <c r="Q114" s="189">
        <f t="shared" ca="1" si="34"/>
        <v>0</v>
      </c>
      <c r="R114" s="189">
        <f t="shared" ca="1" si="34"/>
        <v>0</v>
      </c>
      <c r="S114" s="189">
        <f t="shared" ca="1" si="34"/>
        <v>0</v>
      </c>
      <c r="T114" s="189">
        <f t="shared" ca="1" si="34"/>
        <v>0</v>
      </c>
      <c r="U114" s="189">
        <f t="shared" ca="1" si="34"/>
        <v>0</v>
      </c>
      <c r="V114" s="192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7">
        <f t="shared" si="35"/>
        <v>258</v>
      </c>
      <c r="AO114" s="183"/>
      <c r="AP114" s="183"/>
      <c r="AQ114" s="183"/>
      <c r="AR114" s="183"/>
      <c r="AS114" s="183"/>
      <c r="AT114" s="183"/>
      <c r="AU114" s="183"/>
      <c r="AV114" s="183"/>
      <c r="AW114" s="183"/>
      <c r="AX114" s="183"/>
      <c r="AY114" s="183"/>
      <c r="AZ114" s="183"/>
      <c r="BA114" s="183"/>
      <c r="BB114" s="183"/>
    </row>
    <row r="115" spans="1:54" ht="13.5" thickBot="1" x14ac:dyDescent="0.25">
      <c r="A115" s="183"/>
      <c r="C115" s="191"/>
      <c r="D115" s="396" t="str">
        <f>Step2A_Scenario1!E272</f>
        <v>Non-Personnel Expense 2</v>
      </c>
      <c r="E115" s="191"/>
      <c r="F115" s="191"/>
      <c r="G115" s="189">
        <f t="shared" ca="1" si="33"/>
        <v>0</v>
      </c>
      <c r="H115" s="188">
        <f t="shared" ca="1" si="33"/>
        <v>0</v>
      </c>
      <c r="I115" s="201">
        <f t="shared" ca="1" si="33"/>
        <v>0</v>
      </c>
      <c r="J115" s="201">
        <f t="shared" ca="1" si="33"/>
        <v>0</v>
      </c>
      <c r="K115" s="190">
        <f t="shared" ca="1" si="34"/>
        <v>0</v>
      </c>
      <c r="L115" s="440">
        <f t="shared" ca="1" si="34"/>
        <v>0</v>
      </c>
      <c r="M115" s="441">
        <f t="shared" ca="1" si="34"/>
        <v>0</v>
      </c>
      <c r="N115" s="441">
        <f t="shared" ca="1" si="34"/>
        <v>0</v>
      </c>
      <c r="O115" s="441">
        <f t="shared" ca="1" si="34"/>
        <v>0</v>
      </c>
      <c r="P115" s="442">
        <f t="shared" ca="1" si="34"/>
        <v>0</v>
      </c>
      <c r="Q115" s="189">
        <f t="shared" ca="1" si="34"/>
        <v>0</v>
      </c>
      <c r="R115" s="189">
        <f t="shared" ca="1" si="34"/>
        <v>0</v>
      </c>
      <c r="S115" s="189">
        <f t="shared" ca="1" si="34"/>
        <v>0</v>
      </c>
      <c r="T115" s="189">
        <f t="shared" ca="1" si="34"/>
        <v>0</v>
      </c>
      <c r="U115" s="189">
        <f t="shared" ca="1" si="34"/>
        <v>0</v>
      </c>
      <c r="V115" s="192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7">
        <f t="shared" si="35"/>
        <v>259</v>
      </c>
      <c r="AO115" s="183"/>
      <c r="AP115" s="183"/>
      <c r="AQ115" s="183"/>
      <c r="AR115" s="183"/>
      <c r="AS115" s="183"/>
      <c r="AT115" s="183"/>
      <c r="AU115" s="183"/>
      <c r="AV115" s="183"/>
      <c r="AW115" s="183"/>
      <c r="AX115" s="183"/>
      <c r="AY115" s="183"/>
      <c r="AZ115" s="183"/>
      <c r="BA115" s="183"/>
      <c r="BB115" s="183"/>
    </row>
    <row r="116" spans="1:54" ht="13.5" thickBot="1" x14ac:dyDescent="0.25">
      <c r="A116" s="183"/>
      <c r="C116" s="191"/>
      <c r="D116" s="396" t="str">
        <f>Step2A_Scenario1!E273</f>
        <v>Non-Personnel Expense 3</v>
      </c>
      <c r="E116" s="191"/>
      <c r="F116" s="191"/>
      <c r="G116" s="189">
        <f t="shared" ca="1" si="33"/>
        <v>0</v>
      </c>
      <c r="H116" s="188">
        <f t="shared" ca="1" si="33"/>
        <v>0</v>
      </c>
      <c r="I116" s="201">
        <f t="shared" ca="1" si="33"/>
        <v>0</v>
      </c>
      <c r="J116" s="201">
        <f t="shared" ca="1" si="33"/>
        <v>0</v>
      </c>
      <c r="K116" s="190">
        <f t="shared" ca="1" si="34"/>
        <v>0</v>
      </c>
      <c r="L116" s="440">
        <f t="shared" ca="1" si="34"/>
        <v>0</v>
      </c>
      <c r="M116" s="441">
        <f t="shared" ca="1" si="34"/>
        <v>0</v>
      </c>
      <c r="N116" s="441">
        <f t="shared" ca="1" si="34"/>
        <v>0</v>
      </c>
      <c r="O116" s="441">
        <f t="shared" ca="1" si="34"/>
        <v>0</v>
      </c>
      <c r="P116" s="442">
        <f t="shared" ca="1" si="34"/>
        <v>0</v>
      </c>
      <c r="Q116" s="189">
        <f t="shared" ca="1" si="34"/>
        <v>0</v>
      </c>
      <c r="R116" s="189">
        <f t="shared" ca="1" si="34"/>
        <v>0</v>
      </c>
      <c r="S116" s="189">
        <f t="shared" ca="1" si="34"/>
        <v>0</v>
      </c>
      <c r="T116" s="189">
        <f t="shared" ca="1" si="34"/>
        <v>0</v>
      </c>
      <c r="U116" s="189">
        <f t="shared" ca="1" si="34"/>
        <v>0</v>
      </c>
      <c r="V116" s="192"/>
      <c r="X116" s="183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7">
        <f t="shared" si="35"/>
        <v>260</v>
      </c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  <c r="BB116" s="183"/>
    </row>
    <row r="117" spans="1:54" ht="13.5" thickBot="1" x14ac:dyDescent="0.25">
      <c r="A117" s="183"/>
      <c r="C117" s="191"/>
      <c r="D117" s="396" t="str">
        <f>Step2A_Scenario1!E274</f>
        <v>Non-Personnel Expense 4</v>
      </c>
      <c r="E117" s="191"/>
      <c r="F117" s="191"/>
      <c r="G117" s="189">
        <f t="shared" ca="1" si="33"/>
        <v>0</v>
      </c>
      <c r="H117" s="188">
        <f t="shared" ca="1" si="33"/>
        <v>0</v>
      </c>
      <c r="I117" s="201">
        <f t="shared" ca="1" si="33"/>
        <v>0</v>
      </c>
      <c r="J117" s="201">
        <f t="shared" ca="1" si="33"/>
        <v>0</v>
      </c>
      <c r="K117" s="190">
        <f t="shared" ca="1" si="34"/>
        <v>0</v>
      </c>
      <c r="L117" s="440">
        <f t="shared" ca="1" si="34"/>
        <v>0</v>
      </c>
      <c r="M117" s="441">
        <f t="shared" ca="1" si="34"/>
        <v>0</v>
      </c>
      <c r="N117" s="441">
        <f t="shared" ca="1" si="34"/>
        <v>0</v>
      </c>
      <c r="O117" s="441">
        <f t="shared" ca="1" si="34"/>
        <v>0</v>
      </c>
      <c r="P117" s="442">
        <f t="shared" ca="1" si="34"/>
        <v>0</v>
      </c>
      <c r="Q117" s="189">
        <f t="shared" ca="1" si="34"/>
        <v>0</v>
      </c>
      <c r="R117" s="189">
        <f t="shared" ca="1" si="34"/>
        <v>0</v>
      </c>
      <c r="S117" s="189">
        <f t="shared" ca="1" si="34"/>
        <v>0</v>
      </c>
      <c r="T117" s="189">
        <f t="shared" ca="1" si="34"/>
        <v>0</v>
      </c>
      <c r="U117" s="189">
        <f t="shared" ca="1" si="34"/>
        <v>0</v>
      </c>
      <c r="V117" s="192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7">
        <f t="shared" si="35"/>
        <v>261</v>
      </c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  <c r="BB117" s="183"/>
    </row>
    <row r="118" spans="1:54" ht="13.5" thickBot="1" x14ac:dyDescent="0.25">
      <c r="A118" s="183"/>
      <c r="C118" s="191"/>
      <c r="D118" s="396" t="str">
        <f>Step2A_Scenario1!E275</f>
        <v>Non-Personnel Expense 5</v>
      </c>
      <c r="E118" s="191"/>
      <c r="F118" s="191"/>
      <c r="G118" s="189">
        <f t="shared" ca="1" si="33"/>
        <v>0</v>
      </c>
      <c r="H118" s="188">
        <f t="shared" ca="1" si="33"/>
        <v>0</v>
      </c>
      <c r="I118" s="201">
        <f t="shared" ca="1" si="33"/>
        <v>0</v>
      </c>
      <c r="J118" s="201">
        <f t="shared" ca="1" si="33"/>
        <v>0</v>
      </c>
      <c r="K118" s="190">
        <f t="shared" ca="1" si="34"/>
        <v>0</v>
      </c>
      <c r="L118" s="440">
        <f t="shared" ca="1" si="34"/>
        <v>0</v>
      </c>
      <c r="M118" s="441">
        <f t="shared" ca="1" si="34"/>
        <v>0</v>
      </c>
      <c r="N118" s="441">
        <f t="shared" ca="1" si="34"/>
        <v>0</v>
      </c>
      <c r="O118" s="441">
        <f t="shared" ca="1" si="34"/>
        <v>0</v>
      </c>
      <c r="P118" s="442">
        <f t="shared" ca="1" si="34"/>
        <v>0</v>
      </c>
      <c r="Q118" s="189">
        <f t="shared" ca="1" si="34"/>
        <v>0</v>
      </c>
      <c r="R118" s="189">
        <f t="shared" ca="1" si="34"/>
        <v>0</v>
      </c>
      <c r="S118" s="189">
        <f t="shared" ca="1" si="34"/>
        <v>0</v>
      </c>
      <c r="T118" s="189">
        <f t="shared" ca="1" si="34"/>
        <v>0</v>
      </c>
      <c r="U118" s="189">
        <f t="shared" ca="1" si="34"/>
        <v>0</v>
      </c>
      <c r="V118" s="192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7">
        <f t="shared" si="35"/>
        <v>262</v>
      </c>
      <c r="AO118" s="183"/>
      <c r="AP118" s="183"/>
      <c r="AQ118" s="183"/>
      <c r="AR118" s="183"/>
      <c r="AS118" s="183"/>
      <c r="AT118" s="183"/>
      <c r="AU118" s="183"/>
      <c r="AV118" s="183"/>
      <c r="AW118" s="183"/>
      <c r="AX118" s="183"/>
      <c r="AY118" s="183"/>
      <c r="AZ118" s="183"/>
      <c r="BA118" s="183"/>
      <c r="BB118" s="183"/>
    </row>
    <row r="119" spans="1:54" ht="13.5" thickBot="1" x14ac:dyDescent="0.25">
      <c r="A119" s="183"/>
      <c r="C119" s="191"/>
      <c r="D119" s="396" t="str">
        <f>Step2A_Scenario1!E276</f>
        <v>Non-Personnel Expense 6</v>
      </c>
      <c r="E119" s="191"/>
      <c r="F119" s="191"/>
      <c r="G119" s="189">
        <f t="shared" ca="1" si="33"/>
        <v>0</v>
      </c>
      <c r="H119" s="188">
        <f t="shared" ca="1" si="33"/>
        <v>0</v>
      </c>
      <c r="I119" s="201">
        <f t="shared" ca="1" si="33"/>
        <v>0</v>
      </c>
      <c r="J119" s="201">
        <f t="shared" ca="1" si="33"/>
        <v>0</v>
      </c>
      <c r="K119" s="190">
        <f t="shared" ca="1" si="34"/>
        <v>0</v>
      </c>
      <c r="L119" s="440">
        <f t="shared" ca="1" si="34"/>
        <v>0</v>
      </c>
      <c r="M119" s="441">
        <f t="shared" ca="1" si="34"/>
        <v>0</v>
      </c>
      <c r="N119" s="441">
        <f t="shared" ca="1" si="34"/>
        <v>0</v>
      </c>
      <c r="O119" s="441">
        <f t="shared" ca="1" si="34"/>
        <v>0</v>
      </c>
      <c r="P119" s="442">
        <f t="shared" ca="1" si="34"/>
        <v>0</v>
      </c>
      <c r="Q119" s="189">
        <f t="shared" ca="1" si="34"/>
        <v>0</v>
      </c>
      <c r="R119" s="189">
        <f t="shared" ca="1" si="34"/>
        <v>0</v>
      </c>
      <c r="S119" s="189">
        <f t="shared" ca="1" si="34"/>
        <v>0</v>
      </c>
      <c r="T119" s="189">
        <f t="shared" ca="1" si="34"/>
        <v>0</v>
      </c>
      <c r="U119" s="189">
        <f t="shared" ca="1" si="34"/>
        <v>0</v>
      </c>
      <c r="V119" s="192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7">
        <f t="shared" si="35"/>
        <v>263</v>
      </c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</row>
    <row r="120" spans="1:54" ht="13.5" thickBot="1" x14ac:dyDescent="0.25">
      <c r="A120" s="183"/>
      <c r="C120" s="191"/>
      <c r="D120" s="396" t="str">
        <f>Step2A_Scenario1!E277</f>
        <v>Non-Personnel Expense 7</v>
      </c>
      <c r="E120" s="191"/>
      <c r="F120" s="191"/>
      <c r="G120" s="202">
        <f t="shared" ca="1" si="33"/>
        <v>0</v>
      </c>
      <c r="H120" s="68">
        <f t="shared" ca="1" si="33"/>
        <v>0</v>
      </c>
      <c r="I120" s="69">
        <f t="shared" ca="1" si="33"/>
        <v>0</v>
      </c>
      <c r="J120" s="69">
        <f t="shared" ca="1" si="33"/>
        <v>0</v>
      </c>
      <c r="K120" s="203">
        <f t="shared" ca="1" si="34"/>
        <v>0</v>
      </c>
      <c r="L120" s="443">
        <f t="shared" ca="1" si="34"/>
        <v>0</v>
      </c>
      <c r="M120" s="202">
        <f t="shared" ca="1" si="34"/>
        <v>0</v>
      </c>
      <c r="N120" s="202">
        <f t="shared" ca="1" si="34"/>
        <v>0</v>
      </c>
      <c r="O120" s="202">
        <f t="shared" ca="1" si="34"/>
        <v>0</v>
      </c>
      <c r="P120" s="444">
        <f t="shared" ca="1" si="34"/>
        <v>0</v>
      </c>
      <c r="Q120" s="189">
        <f t="shared" ca="1" si="34"/>
        <v>0</v>
      </c>
      <c r="R120" s="189">
        <f t="shared" ca="1" si="34"/>
        <v>0</v>
      </c>
      <c r="S120" s="189">
        <f t="shared" ca="1" si="34"/>
        <v>0</v>
      </c>
      <c r="T120" s="189">
        <f t="shared" ca="1" si="34"/>
        <v>0</v>
      </c>
      <c r="U120" s="189">
        <f t="shared" ca="1" si="34"/>
        <v>0</v>
      </c>
      <c r="V120" s="192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7">
        <f t="shared" si="35"/>
        <v>264</v>
      </c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  <c r="BB120" s="183"/>
    </row>
    <row r="121" spans="1:54" x14ac:dyDescent="0.2">
      <c r="A121" s="183"/>
      <c r="C121" s="191"/>
      <c r="D121" s="396"/>
      <c r="E121" s="191"/>
      <c r="F121" s="191"/>
      <c r="G121" s="192"/>
      <c r="H121" s="191"/>
      <c r="I121" s="191"/>
      <c r="J121" s="191"/>
      <c r="K121" s="200"/>
      <c r="L121" s="191"/>
      <c r="M121" s="191"/>
      <c r="N121" s="191"/>
      <c r="O121" s="191"/>
      <c r="P121" s="200"/>
      <c r="Q121" s="191"/>
      <c r="R121" s="191"/>
      <c r="S121" s="191"/>
      <c r="T121" s="191"/>
      <c r="U121" s="192"/>
      <c r="V121" s="192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7"/>
      <c r="AO121" s="183"/>
      <c r="AP121" s="183"/>
      <c r="AQ121" s="183"/>
      <c r="AR121" s="183"/>
      <c r="AS121" s="183"/>
      <c r="AT121" s="183"/>
      <c r="AU121" s="183"/>
      <c r="AV121" s="183"/>
      <c r="AW121" s="183"/>
      <c r="AX121" s="183"/>
      <c r="AY121" s="183"/>
      <c r="AZ121" s="183"/>
      <c r="BA121" s="183"/>
      <c r="BB121" s="183"/>
    </row>
    <row r="122" spans="1:54" x14ac:dyDescent="0.2">
      <c r="A122" s="183"/>
      <c r="C122" s="467" t="s">
        <v>177</v>
      </c>
      <c r="D122" s="191"/>
      <c r="E122" s="191"/>
      <c r="F122" s="191"/>
      <c r="G122" s="460">
        <f t="shared" ref="G122:U122" ca="1" si="36">INDIRECT(G$203&amp;"!"&amp;G$204&amp;$AN122)</f>
        <v>0</v>
      </c>
      <c r="H122" s="461">
        <f t="shared" ca="1" si="36"/>
        <v>0</v>
      </c>
      <c r="I122" s="462">
        <f t="shared" ca="1" si="36"/>
        <v>0</v>
      </c>
      <c r="J122" s="462">
        <f t="shared" ca="1" si="36"/>
        <v>0</v>
      </c>
      <c r="K122" s="463">
        <f t="shared" ca="1" si="36"/>
        <v>0</v>
      </c>
      <c r="L122" s="460">
        <f t="shared" ca="1" si="36"/>
        <v>0</v>
      </c>
      <c r="M122" s="460">
        <f t="shared" ca="1" si="36"/>
        <v>0</v>
      </c>
      <c r="N122" s="460">
        <f t="shared" ca="1" si="36"/>
        <v>0</v>
      </c>
      <c r="O122" s="460">
        <f t="shared" ca="1" si="36"/>
        <v>0</v>
      </c>
      <c r="P122" s="464">
        <f t="shared" ca="1" si="36"/>
        <v>0</v>
      </c>
      <c r="Q122" s="465">
        <f t="shared" ca="1" si="36"/>
        <v>0</v>
      </c>
      <c r="R122" s="460">
        <f t="shared" ca="1" si="36"/>
        <v>0</v>
      </c>
      <c r="S122" s="460">
        <f t="shared" ca="1" si="36"/>
        <v>0</v>
      </c>
      <c r="T122" s="460">
        <f t="shared" ca="1" si="36"/>
        <v>0</v>
      </c>
      <c r="U122" s="466">
        <f t="shared" ca="1" si="36"/>
        <v>0</v>
      </c>
      <c r="V122" s="192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6">
        <v>281</v>
      </c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</row>
    <row r="123" spans="1:54" x14ac:dyDescent="0.2">
      <c r="A123" s="183"/>
      <c r="C123" s="191"/>
      <c r="D123" s="191"/>
      <c r="E123" s="191"/>
      <c r="F123" s="191"/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2"/>
      <c r="X123" s="183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7"/>
      <c r="AO123" s="183"/>
      <c r="AP123" s="183"/>
      <c r="AQ123" s="183"/>
      <c r="AR123" s="183"/>
      <c r="AS123" s="183"/>
      <c r="AT123" s="183"/>
      <c r="AU123" s="183"/>
      <c r="AV123" s="183"/>
      <c r="AW123" s="183"/>
      <c r="AX123" s="183"/>
      <c r="AY123" s="183"/>
      <c r="AZ123" s="183"/>
      <c r="BA123" s="183"/>
      <c r="BB123" s="183"/>
    </row>
    <row r="124" spans="1:54" x14ac:dyDescent="0.2">
      <c r="A124" s="183"/>
      <c r="X124" s="183"/>
      <c r="Y124" s="183"/>
      <c r="Z124" s="183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6"/>
      <c r="AO124" s="183"/>
      <c r="AP124" s="183"/>
      <c r="AQ124" s="183"/>
      <c r="AR124" s="183"/>
      <c r="AS124" s="183"/>
      <c r="AT124" s="183"/>
      <c r="AU124" s="183"/>
      <c r="AV124" s="183"/>
      <c r="AW124" s="183"/>
      <c r="AX124" s="183"/>
      <c r="AY124" s="183"/>
      <c r="AZ124" s="183"/>
      <c r="BA124" s="183"/>
      <c r="BB124" s="183"/>
    </row>
    <row r="125" spans="1:54" ht="7.5" customHeight="1" x14ac:dyDescent="0.2">
      <c r="A125" s="183"/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83"/>
      <c r="AE125" s="183"/>
      <c r="AF125" s="183"/>
      <c r="AG125" s="183"/>
      <c r="AH125" s="183"/>
      <c r="AI125" s="183"/>
      <c r="AJ125" s="183"/>
      <c r="AK125" s="183"/>
      <c r="AL125" s="183"/>
      <c r="AM125" s="183"/>
      <c r="AN125" s="186"/>
      <c r="AO125" s="183"/>
      <c r="AP125" s="183"/>
      <c r="AQ125" s="183"/>
      <c r="AR125" s="183"/>
      <c r="AS125" s="183"/>
      <c r="AT125" s="183"/>
      <c r="AU125" s="183"/>
      <c r="AV125" s="183"/>
      <c r="AW125" s="183"/>
      <c r="AX125" s="183"/>
      <c r="AY125" s="183"/>
      <c r="AZ125" s="183"/>
      <c r="BA125" s="183"/>
      <c r="BB125" s="183"/>
    </row>
    <row r="126" spans="1:54" x14ac:dyDescent="0.2">
      <c r="A126" s="183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  <c r="AB126" s="183"/>
      <c r="AC126" s="183"/>
      <c r="AD126" s="183"/>
      <c r="AE126" s="183"/>
      <c r="AF126" s="183"/>
      <c r="AG126" s="183"/>
      <c r="AH126" s="183"/>
      <c r="AI126" s="183"/>
      <c r="AJ126" s="183"/>
      <c r="AK126" s="183"/>
      <c r="AL126" s="183"/>
      <c r="AM126" s="183"/>
      <c r="AN126" s="186"/>
      <c r="AO126" s="183"/>
      <c r="AP126" s="183"/>
      <c r="AQ126" s="183"/>
      <c r="AR126" s="183"/>
      <c r="AS126" s="183"/>
      <c r="AT126" s="183"/>
      <c r="AU126" s="183"/>
      <c r="AV126" s="183"/>
      <c r="AW126" s="183"/>
      <c r="AX126" s="183"/>
      <c r="AY126" s="183"/>
      <c r="AZ126" s="183"/>
      <c r="BA126" s="183"/>
      <c r="BB126" s="183"/>
    </row>
    <row r="127" spans="1:54" x14ac:dyDescent="0.2">
      <c r="A127" s="183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83"/>
      <c r="AI127" s="183"/>
      <c r="AJ127" s="183"/>
      <c r="AK127" s="183"/>
      <c r="AL127" s="183"/>
      <c r="AM127" s="183"/>
      <c r="AN127" s="186"/>
      <c r="AO127" s="183"/>
      <c r="AP127" s="183"/>
      <c r="AQ127" s="183"/>
      <c r="AR127" s="183"/>
      <c r="AS127" s="183"/>
      <c r="AT127" s="183"/>
      <c r="AU127" s="183"/>
      <c r="AV127" s="183"/>
      <c r="AW127" s="183"/>
      <c r="AX127" s="183"/>
      <c r="AY127" s="183"/>
      <c r="AZ127" s="183"/>
      <c r="BA127" s="183"/>
      <c r="BB127" s="183"/>
    </row>
    <row r="128" spans="1:54" x14ac:dyDescent="0.2">
      <c r="A128" s="183"/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  <c r="AB128" s="183"/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3"/>
      <c r="AN128" s="186"/>
      <c r="AO128" s="183"/>
      <c r="AP128" s="183"/>
      <c r="AQ128" s="183"/>
      <c r="AR128" s="183"/>
      <c r="AS128" s="183"/>
      <c r="AT128" s="183"/>
      <c r="AU128" s="183"/>
      <c r="AV128" s="183"/>
      <c r="AW128" s="183"/>
      <c r="AX128" s="183"/>
      <c r="AY128" s="183"/>
      <c r="AZ128" s="183"/>
      <c r="BA128" s="183"/>
      <c r="BB128" s="183"/>
    </row>
    <row r="129" spans="1:54" x14ac:dyDescent="0.2">
      <c r="A129" s="183"/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  <c r="AB129" s="183"/>
      <c r="AC129" s="183"/>
      <c r="AD129" s="183"/>
      <c r="AE129" s="183"/>
      <c r="AF129" s="183"/>
      <c r="AG129" s="183"/>
      <c r="AH129" s="183"/>
      <c r="AI129" s="183"/>
      <c r="AJ129" s="183"/>
      <c r="AK129" s="183"/>
      <c r="AL129" s="183"/>
      <c r="AM129" s="183"/>
      <c r="AN129" s="186"/>
      <c r="AO129" s="183"/>
      <c r="AP129" s="183"/>
      <c r="AQ129" s="183"/>
      <c r="AR129" s="183"/>
      <c r="AS129" s="183"/>
      <c r="AT129" s="183"/>
      <c r="AU129" s="183"/>
      <c r="AV129" s="183"/>
      <c r="AW129" s="183"/>
      <c r="AX129" s="183"/>
      <c r="AY129" s="183"/>
      <c r="AZ129" s="183"/>
      <c r="BA129" s="183"/>
      <c r="BB129" s="183"/>
    </row>
    <row r="130" spans="1:54" x14ac:dyDescent="0.2">
      <c r="A130" s="183"/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  <c r="AB130" s="183"/>
      <c r="AC130" s="183"/>
      <c r="AD130" s="183"/>
      <c r="AE130" s="183"/>
      <c r="AF130" s="183"/>
      <c r="AG130" s="183"/>
      <c r="AH130" s="183"/>
      <c r="AI130" s="183"/>
      <c r="AJ130" s="183"/>
      <c r="AK130" s="183"/>
      <c r="AL130" s="183"/>
      <c r="AM130" s="183"/>
      <c r="AN130" s="186"/>
      <c r="AO130" s="183"/>
      <c r="AP130" s="183"/>
      <c r="AQ130" s="183"/>
      <c r="AR130" s="183"/>
      <c r="AS130" s="183"/>
      <c r="AT130" s="183"/>
      <c r="AU130" s="183"/>
      <c r="AV130" s="183"/>
      <c r="AW130" s="183"/>
      <c r="AX130" s="183"/>
      <c r="AY130" s="183"/>
      <c r="AZ130" s="183"/>
      <c r="BA130" s="183"/>
      <c r="BB130" s="183"/>
    </row>
    <row r="131" spans="1:54" x14ac:dyDescent="0.2">
      <c r="A131" s="183"/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6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</row>
    <row r="132" spans="1:54" x14ac:dyDescent="0.2">
      <c r="A132" s="183"/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6"/>
      <c r="AO132" s="183"/>
      <c r="AP132" s="183"/>
      <c r="AQ132" s="183"/>
      <c r="AR132" s="183"/>
      <c r="AS132" s="183"/>
      <c r="AT132" s="183"/>
      <c r="AU132" s="183"/>
      <c r="AV132" s="183"/>
      <c r="AW132" s="183"/>
      <c r="AX132" s="183"/>
      <c r="AY132" s="183"/>
      <c r="AZ132" s="183"/>
      <c r="BA132" s="183"/>
      <c r="BB132" s="183"/>
    </row>
    <row r="133" spans="1:54" x14ac:dyDescent="0.2">
      <c r="A133" s="183"/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6"/>
      <c r="AO133" s="183"/>
      <c r="AP133" s="183"/>
      <c r="AQ133" s="183"/>
      <c r="AR133" s="183"/>
      <c r="AS133" s="183"/>
      <c r="AT133" s="183"/>
      <c r="AU133" s="183"/>
      <c r="AV133" s="183"/>
      <c r="AW133" s="183"/>
      <c r="AX133" s="183"/>
      <c r="AY133" s="183"/>
      <c r="AZ133" s="183"/>
      <c r="BA133" s="183"/>
      <c r="BB133" s="183"/>
    </row>
    <row r="134" spans="1:54" x14ac:dyDescent="0.2">
      <c r="A134" s="183"/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6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</row>
    <row r="135" spans="1:54" x14ac:dyDescent="0.2">
      <c r="A135" s="183"/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6"/>
      <c r="AO135" s="183"/>
      <c r="AP135" s="183"/>
      <c r="AQ135" s="183"/>
      <c r="AR135" s="183"/>
      <c r="AS135" s="183"/>
      <c r="AT135" s="183"/>
      <c r="AU135" s="183"/>
      <c r="AV135" s="183"/>
      <c r="AW135" s="183"/>
      <c r="AX135" s="183"/>
      <c r="AY135" s="183"/>
      <c r="AZ135" s="183"/>
      <c r="BA135" s="183"/>
      <c r="BB135" s="183"/>
    </row>
    <row r="136" spans="1:54" x14ac:dyDescent="0.2">
      <c r="A136" s="183"/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6"/>
      <c r="AO136" s="183"/>
      <c r="AP136" s="183"/>
      <c r="AQ136" s="183"/>
      <c r="AR136" s="183"/>
      <c r="AS136" s="183"/>
      <c r="AT136" s="183"/>
      <c r="AU136" s="183"/>
      <c r="AV136" s="183"/>
      <c r="AW136" s="183"/>
      <c r="AX136" s="183"/>
      <c r="AY136" s="183"/>
      <c r="AZ136" s="183"/>
      <c r="BA136" s="183"/>
      <c r="BB136" s="183"/>
    </row>
    <row r="137" spans="1:54" x14ac:dyDescent="0.2">
      <c r="A137" s="183"/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6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  <c r="BB137" s="183"/>
    </row>
    <row r="138" spans="1:54" x14ac:dyDescent="0.2">
      <c r="A138" s="183"/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6"/>
      <c r="AO138" s="183"/>
      <c r="AP138" s="183"/>
      <c r="AQ138" s="183"/>
      <c r="AR138" s="183"/>
      <c r="AS138" s="183"/>
      <c r="AT138" s="183"/>
      <c r="AU138" s="183"/>
      <c r="AV138" s="183"/>
      <c r="AW138" s="183"/>
      <c r="AX138" s="183"/>
      <c r="AY138" s="183"/>
      <c r="AZ138" s="183"/>
      <c r="BA138" s="183"/>
      <c r="BB138" s="183"/>
    </row>
    <row r="139" spans="1:54" x14ac:dyDescent="0.2">
      <c r="A139" s="183"/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6"/>
      <c r="AO139" s="183"/>
      <c r="AP139" s="183"/>
      <c r="AQ139" s="183"/>
      <c r="AR139" s="183"/>
      <c r="AS139" s="183"/>
      <c r="AT139" s="183"/>
      <c r="AU139" s="183"/>
      <c r="AV139" s="183"/>
      <c r="AW139" s="183"/>
      <c r="AX139" s="183"/>
      <c r="AY139" s="183"/>
      <c r="AZ139" s="183"/>
      <c r="BA139" s="183"/>
      <c r="BB139" s="183"/>
    </row>
    <row r="140" spans="1:54" x14ac:dyDescent="0.2">
      <c r="A140" s="183"/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6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</row>
    <row r="141" spans="1:54" x14ac:dyDescent="0.2">
      <c r="A141" s="183"/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  <c r="AN141" s="186"/>
      <c r="AO141" s="183"/>
      <c r="AP141" s="183"/>
      <c r="AQ141" s="183"/>
      <c r="AR141" s="183"/>
      <c r="AS141" s="183"/>
      <c r="AT141" s="183"/>
      <c r="AU141" s="183"/>
      <c r="AV141" s="183"/>
      <c r="AW141" s="183"/>
      <c r="AX141" s="183"/>
      <c r="AY141" s="183"/>
      <c r="AZ141" s="183"/>
      <c r="BA141" s="183"/>
      <c r="BB141" s="183"/>
    </row>
    <row r="142" spans="1:54" x14ac:dyDescent="0.2">
      <c r="A142" s="183"/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6"/>
      <c r="AO142" s="183"/>
      <c r="AP142" s="183"/>
      <c r="AQ142" s="183"/>
      <c r="AR142" s="183"/>
      <c r="AS142" s="183"/>
      <c r="AT142" s="183"/>
      <c r="AU142" s="183"/>
      <c r="AV142" s="183"/>
      <c r="AW142" s="183"/>
      <c r="AX142" s="183"/>
      <c r="AY142" s="183"/>
      <c r="AZ142" s="183"/>
      <c r="BA142" s="183"/>
      <c r="BB142" s="183"/>
    </row>
    <row r="143" spans="1:54" x14ac:dyDescent="0.2">
      <c r="A143" s="183"/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86"/>
      <c r="AO143" s="183"/>
      <c r="AP143" s="183"/>
      <c r="AQ143" s="183"/>
      <c r="AR143" s="183"/>
      <c r="AS143" s="183"/>
      <c r="AT143" s="183"/>
      <c r="AU143" s="183"/>
      <c r="AV143" s="183"/>
      <c r="AW143" s="183"/>
      <c r="AX143" s="183"/>
      <c r="AY143" s="183"/>
      <c r="AZ143" s="183"/>
      <c r="BA143" s="183"/>
      <c r="BB143" s="183"/>
    </row>
    <row r="144" spans="1:54" x14ac:dyDescent="0.2">
      <c r="A144" s="183"/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  <c r="AN144" s="186"/>
      <c r="AO144" s="183"/>
      <c r="AP144" s="183"/>
      <c r="AQ144" s="183"/>
      <c r="AR144" s="183"/>
      <c r="AS144" s="183"/>
      <c r="AT144" s="183"/>
      <c r="AU144" s="183"/>
      <c r="AV144" s="183"/>
      <c r="AW144" s="183"/>
      <c r="AX144" s="183"/>
      <c r="AY144" s="183"/>
      <c r="AZ144" s="183"/>
      <c r="BA144" s="183"/>
      <c r="BB144" s="183"/>
    </row>
    <row r="145" spans="1:54" x14ac:dyDescent="0.2">
      <c r="A145" s="183"/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183"/>
      <c r="AE145" s="183"/>
      <c r="AF145" s="183"/>
      <c r="AG145" s="183"/>
      <c r="AH145" s="183"/>
      <c r="AI145" s="183"/>
      <c r="AJ145" s="183"/>
      <c r="AK145" s="183"/>
      <c r="AL145" s="183"/>
      <c r="AM145" s="183"/>
      <c r="AN145" s="186"/>
      <c r="AO145" s="183"/>
      <c r="AP145" s="183"/>
      <c r="AQ145" s="183"/>
      <c r="AR145" s="183"/>
      <c r="AS145" s="183"/>
      <c r="AT145" s="183"/>
      <c r="AU145" s="183"/>
      <c r="AV145" s="183"/>
      <c r="AW145" s="183"/>
      <c r="AX145" s="183"/>
      <c r="AY145" s="183"/>
      <c r="AZ145" s="183"/>
      <c r="BA145" s="183"/>
      <c r="BB145" s="183"/>
    </row>
    <row r="146" spans="1:54" x14ac:dyDescent="0.2">
      <c r="A146" s="183"/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6"/>
      <c r="AO146" s="183"/>
      <c r="AP146" s="183"/>
      <c r="AQ146" s="183"/>
      <c r="AR146" s="183"/>
      <c r="AS146" s="183"/>
      <c r="AT146" s="183"/>
      <c r="AU146" s="183"/>
      <c r="AV146" s="183"/>
      <c r="AW146" s="183"/>
      <c r="AX146" s="183"/>
      <c r="AY146" s="183"/>
      <c r="AZ146" s="183"/>
      <c r="BA146" s="183"/>
      <c r="BB146" s="183"/>
    </row>
    <row r="147" spans="1:54" x14ac:dyDescent="0.2">
      <c r="A147" s="183"/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  <c r="AN147" s="186"/>
      <c r="AO147" s="183"/>
      <c r="AP147" s="183"/>
      <c r="AQ147" s="183"/>
      <c r="AR147" s="183"/>
      <c r="AS147" s="183"/>
      <c r="AT147" s="183"/>
      <c r="AU147" s="183"/>
      <c r="AV147" s="183"/>
      <c r="AW147" s="183"/>
      <c r="AX147" s="183"/>
      <c r="AY147" s="183"/>
      <c r="AZ147" s="183"/>
      <c r="BA147" s="183"/>
      <c r="BB147" s="183"/>
    </row>
    <row r="148" spans="1:54" x14ac:dyDescent="0.2">
      <c r="A148" s="183"/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  <c r="AN148" s="186"/>
      <c r="AO148" s="183"/>
      <c r="AP148" s="183"/>
      <c r="AQ148" s="183"/>
      <c r="AR148" s="183"/>
      <c r="AS148" s="183"/>
      <c r="AT148" s="183"/>
      <c r="AU148" s="183"/>
      <c r="AV148" s="183"/>
      <c r="AW148" s="183"/>
      <c r="AX148" s="183"/>
      <c r="AY148" s="183"/>
      <c r="AZ148" s="183"/>
      <c r="BA148" s="183"/>
      <c r="BB148" s="183"/>
    </row>
    <row r="149" spans="1:54" x14ac:dyDescent="0.2">
      <c r="A149" s="183"/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6"/>
      <c r="AO149" s="183"/>
      <c r="AP149" s="183"/>
      <c r="AQ149" s="183"/>
      <c r="AR149" s="183"/>
      <c r="AS149" s="183"/>
      <c r="AT149" s="183"/>
      <c r="AU149" s="183"/>
      <c r="AV149" s="183"/>
      <c r="AW149" s="183"/>
      <c r="AX149" s="183"/>
      <c r="AY149" s="183"/>
      <c r="AZ149" s="183"/>
      <c r="BA149" s="183"/>
      <c r="BB149" s="183"/>
    </row>
    <row r="150" spans="1:54" x14ac:dyDescent="0.2">
      <c r="A150" s="183"/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  <c r="AN150" s="186"/>
      <c r="AO150" s="183"/>
      <c r="AP150" s="183"/>
      <c r="AQ150" s="183"/>
      <c r="AR150" s="183"/>
      <c r="AS150" s="183"/>
      <c r="AT150" s="183"/>
      <c r="AU150" s="183"/>
      <c r="AV150" s="183"/>
      <c r="AW150" s="183"/>
      <c r="AX150" s="183"/>
      <c r="AY150" s="183"/>
      <c r="AZ150" s="183"/>
      <c r="BA150" s="183"/>
      <c r="BB150" s="183"/>
    </row>
    <row r="151" spans="1:54" x14ac:dyDescent="0.2">
      <c r="A151" s="183"/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183"/>
      <c r="AE151" s="183"/>
      <c r="AF151" s="183"/>
      <c r="AG151" s="183"/>
      <c r="AH151" s="183"/>
      <c r="AI151" s="183"/>
      <c r="AJ151" s="183"/>
      <c r="AK151" s="183"/>
      <c r="AL151" s="183"/>
      <c r="AM151" s="183"/>
      <c r="AN151" s="186"/>
      <c r="AO151" s="183"/>
      <c r="AP151" s="183"/>
      <c r="AQ151" s="183"/>
      <c r="AR151" s="183"/>
      <c r="AS151" s="183"/>
      <c r="AT151" s="183"/>
      <c r="AU151" s="183"/>
      <c r="AV151" s="183"/>
      <c r="AW151" s="183"/>
      <c r="AX151" s="183"/>
      <c r="AY151" s="183"/>
      <c r="AZ151" s="183"/>
      <c r="BA151" s="183"/>
      <c r="BB151" s="183"/>
    </row>
    <row r="152" spans="1:54" x14ac:dyDescent="0.2">
      <c r="A152" s="183"/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6"/>
      <c r="AO152" s="183"/>
      <c r="AP152" s="183"/>
      <c r="AQ152" s="183"/>
      <c r="AR152" s="183"/>
      <c r="AS152" s="183"/>
      <c r="AT152" s="183"/>
      <c r="AU152" s="183"/>
      <c r="AV152" s="183"/>
      <c r="AW152" s="183"/>
      <c r="AX152" s="183"/>
      <c r="AY152" s="183"/>
      <c r="AZ152" s="183"/>
      <c r="BA152" s="183"/>
      <c r="BB152" s="183"/>
    </row>
    <row r="153" spans="1:54" x14ac:dyDescent="0.2">
      <c r="A153" s="183"/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  <c r="AN153" s="186"/>
      <c r="AO153" s="183"/>
      <c r="AP153" s="183"/>
      <c r="AQ153" s="183"/>
      <c r="AR153" s="183"/>
      <c r="AS153" s="183"/>
      <c r="AT153" s="183"/>
      <c r="AU153" s="183"/>
      <c r="AV153" s="183"/>
      <c r="AW153" s="183"/>
      <c r="AX153" s="183"/>
      <c r="AY153" s="183"/>
      <c r="AZ153" s="183"/>
      <c r="BA153" s="183"/>
      <c r="BB153" s="183"/>
    </row>
    <row r="154" spans="1:54" x14ac:dyDescent="0.2">
      <c r="A154" s="183"/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  <c r="AN154" s="186"/>
      <c r="AO154" s="183"/>
      <c r="AP154" s="183"/>
      <c r="AQ154" s="183"/>
      <c r="AR154" s="183"/>
      <c r="AS154" s="183"/>
      <c r="AT154" s="183"/>
      <c r="AU154" s="183"/>
      <c r="AV154" s="183"/>
      <c r="AW154" s="183"/>
      <c r="AX154" s="183"/>
      <c r="AY154" s="183"/>
      <c r="AZ154" s="183"/>
      <c r="BA154" s="183"/>
      <c r="BB154" s="183"/>
    </row>
    <row r="155" spans="1:54" x14ac:dyDescent="0.2">
      <c r="A155" s="183"/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  <c r="AN155" s="186"/>
      <c r="AO155" s="183"/>
      <c r="AP155" s="183"/>
      <c r="AQ155" s="183"/>
      <c r="AR155" s="183"/>
      <c r="AS155" s="183"/>
      <c r="AT155" s="183"/>
      <c r="AU155" s="183"/>
      <c r="AV155" s="183"/>
      <c r="AW155" s="183"/>
      <c r="AX155" s="183"/>
      <c r="AY155" s="183"/>
      <c r="AZ155" s="183"/>
      <c r="BA155" s="183"/>
      <c r="BB155" s="183"/>
    </row>
    <row r="156" spans="1:54" x14ac:dyDescent="0.2">
      <c r="A156" s="183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  <c r="AN156" s="186"/>
      <c r="AO156" s="183"/>
      <c r="AP156" s="183"/>
      <c r="AQ156" s="183"/>
      <c r="AR156" s="183"/>
      <c r="AS156" s="183"/>
      <c r="AT156" s="183"/>
      <c r="AU156" s="183"/>
      <c r="AV156" s="183"/>
      <c r="AW156" s="183"/>
      <c r="AX156" s="183"/>
      <c r="AY156" s="183"/>
      <c r="AZ156" s="183"/>
      <c r="BA156" s="183"/>
      <c r="BB156" s="183"/>
    </row>
    <row r="157" spans="1:54" x14ac:dyDescent="0.2">
      <c r="A157" s="183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6"/>
      <c r="AO157" s="183"/>
      <c r="AP157" s="183"/>
      <c r="AQ157" s="183"/>
      <c r="AR157" s="183"/>
      <c r="AS157" s="183"/>
      <c r="AT157" s="183"/>
      <c r="AU157" s="183"/>
      <c r="AV157" s="183"/>
      <c r="AW157" s="183"/>
      <c r="AX157" s="183"/>
      <c r="AY157" s="183"/>
      <c r="AZ157" s="183"/>
      <c r="BA157" s="183"/>
      <c r="BB157" s="183"/>
    </row>
    <row r="158" spans="1:54" x14ac:dyDescent="0.2">
      <c r="A158" s="183"/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6"/>
      <c r="AO158" s="183"/>
      <c r="AP158" s="183"/>
      <c r="AQ158" s="183"/>
      <c r="AR158" s="183"/>
      <c r="AS158" s="183"/>
      <c r="AT158" s="183"/>
      <c r="AU158" s="183"/>
      <c r="AV158" s="183"/>
      <c r="AW158" s="183"/>
      <c r="AX158" s="183"/>
      <c r="AY158" s="183"/>
      <c r="AZ158" s="183"/>
      <c r="BA158" s="183"/>
      <c r="BB158" s="183"/>
    </row>
    <row r="159" spans="1:54" x14ac:dyDescent="0.2">
      <c r="A159" s="183"/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6"/>
      <c r="AO159" s="183"/>
      <c r="AP159" s="183"/>
      <c r="AQ159" s="183"/>
      <c r="AR159" s="183"/>
      <c r="AS159" s="183"/>
      <c r="AT159" s="183"/>
      <c r="AU159" s="183"/>
      <c r="AV159" s="183"/>
      <c r="AW159" s="183"/>
      <c r="AX159" s="183"/>
      <c r="AY159" s="183"/>
      <c r="AZ159" s="183"/>
      <c r="BA159" s="183"/>
      <c r="BB159" s="183"/>
    </row>
    <row r="160" spans="1:54" x14ac:dyDescent="0.2">
      <c r="A160" s="183"/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  <c r="AN160" s="186"/>
      <c r="AO160" s="183"/>
      <c r="AP160" s="183"/>
      <c r="AQ160" s="183"/>
      <c r="AR160" s="183"/>
      <c r="AS160" s="183"/>
      <c r="AT160" s="183"/>
      <c r="AU160" s="183"/>
      <c r="AV160" s="183"/>
      <c r="AW160" s="183"/>
      <c r="AX160" s="183"/>
      <c r="AY160" s="183"/>
      <c r="AZ160" s="183"/>
      <c r="BA160" s="183"/>
      <c r="BB160" s="183"/>
    </row>
    <row r="161" spans="1:54" x14ac:dyDescent="0.2">
      <c r="A161" s="183"/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183"/>
      <c r="AN161" s="186"/>
      <c r="AO161" s="183"/>
      <c r="AP161" s="183"/>
      <c r="AQ161" s="183"/>
      <c r="AR161" s="183"/>
      <c r="AS161" s="183"/>
      <c r="AT161" s="183"/>
      <c r="AU161" s="183"/>
      <c r="AV161" s="183"/>
      <c r="AW161" s="183"/>
      <c r="AX161" s="183"/>
      <c r="AY161" s="183"/>
      <c r="AZ161" s="183"/>
      <c r="BA161" s="183"/>
      <c r="BB161" s="183"/>
    </row>
    <row r="162" spans="1:54" x14ac:dyDescent="0.2">
      <c r="A162" s="183"/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  <c r="AN162" s="186"/>
      <c r="AO162" s="183"/>
      <c r="AP162" s="183"/>
      <c r="AQ162" s="183"/>
      <c r="AR162" s="183"/>
      <c r="AS162" s="183"/>
      <c r="AT162" s="183"/>
      <c r="AU162" s="183"/>
      <c r="AV162" s="183"/>
      <c r="AW162" s="183"/>
      <c r="AX162" s="183"/>
      <c r="AY162" s="183"/>
      <c r="AZ162" s="183"/>
      <c r="BA162" s="183"/>
      <c r="BB162" s="183"/>
    </row>
    <row r="163" spans="1:54" x14ac:dyDescent="0.2">
      <c r="A163" s="183"/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  <c r="AF163" s="183"/>
      <c r="AG163" s="183"/>
      <c r="AH163" s="183"/>
      <c r="AI163" s="183"/>
      <c r="AJ163" s="183"/>
      <c r="AK163" s="183"/>
      <c r="AL163" s="183"/>
      <c r="AM163" s="183"/>
      <c r="AN163" s="186"/>
      <c r="AO163" s="183"/>
      <c r="AP163" s="183"/>
      <c r="AQ163" s="183"/>
      <c r="AR163" s="183"/>
      <c r="AS163" s="183"/>
      <c r="AT163" s="183"/>
      <c r="AU163" s="183"/>
      <c r="AV163" s="183"/>
      <c r="AW163" s="183"/>
      <c r="AX163" s="183"/>
      <c r="AY163" s="183"/>
      <c r="AZ163" s="183"/>
      <c r="BA163" s="183"/>
      <c r="BB163" s="183"/>
    </row>
    <row r="164" spans="1:54" x14ac:dyDescent="0.2">
      <c r="A164" s="183"/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  <c r="AN164" s="186"/>
      <c r="AO164" s="183"/>
      <c r="AP164" s="183"/>
      <c r="AQ164" s="183"/>
      <c r="AR164" s="183"/>
      <c r="AS164" s="183"/>
      <c r="AT164" s="183"/>
      <c r="AU164" s="183"/>
      <c r="AV164" s="183"/>
      <c r="AW164" s="183"/>
      <c r="AX164" s="183"/>
      <c r="AY164" s="183"/>
      <c r="AZ164" s="183"/>
      <c r="BA164" s="183"/>
      <c r="BB164" s="183"/>
    </row>
    <row r="165" spans="1:54" x14ac:dyDescent="0.2">
      <c r="A165" s="183"/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  <c r="AB165" s="183"/>
      <c r="AC165" s="183"/>
      <c r="AD165" s="183"/>
      <c r="AE165" s="183"/>
      <c r="AF165" s="183"/>
      <c r="AG165" s="183"/>
      <c r="AH165" s="183"/>
      <c r="AI165" s="183"/>
      <c r="AJ165" s="183"/>
      <c r="AK165" s="183"/>
      <c r="AL165" s="183"/>
      <c r="AM165" s="183"/>
      <c r="AN165" s="186"/>
      <c r="AO165" s="183"/>
      <c r="AP165" s="183"/>
      <c r="AQ165" s="183"/>
      <c r="AR165" s="183"/>
      <c r="AS165" s="183"/>
      <c r="AT165" s="183"/>
      <c r="AU165" s="183"/>
      <c r="AV165" s="183"/>
      <c r="AW165" s="183"/>
      <c r="AX165" s="183"/>
      <c r="AY165" s="183"/>
      <c r="AZ165" s="183"/>
      <c r="BA165" s="183"/>
      <c r="BB165" s="183"/>
    </row>
    <row r="166" spans="1:54" x14ac:dyDescent="0.2">
      <c r="A166" s="183"/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  <c r="AB166" s="183"/>
      <c r="AC166" s="183"/>
      <c r="AD166" s="183"/>
      <c r="AE166" s="183"/>
      <c r="AF166" s="183"/>
      <c r="AG166" s="183"/>
      <c r="AH166" s="183"/>
      <c r="AI166" s="183"/>
      <c r="AJ166" s="183"/>
      <c r="AK166" s="183"/>
      <c r="AL166" s="183"/>
      <c r="AM166" s="183"/>
      <c r="AN166" s="186"/>
      <c r="AO166" s="183"/>
      <c r="AP166" s="183"/>
      <c r="AQ166" s="183"/>
      <c r="AR166" s="183"/>
      <c r="AS166" s="183"/>
      <c r="AT166" s="183"/>
      <c r="AU166" s="183"/>
      <c r="AV166" s="183"/>
      <c r="AW166" s="183"/>
      <c r="AX166" s="183"/>
      <c r="AY166" s="183"/>
      <c r="AZ166" s="183"/>
      <c r="BA166" s="183"/>
      <c r="BB166" s="183"/>
    </row>
    <row r="167" spans="1:54" x14ac:dyDescent="0.2">
      <c r="A167" s="183"/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  <c r="AB167" s="183"/>
      <c r="AC167" s="183"/>
      <c r="AD167" s="183"/>
      <c r="AE167" s="183"/>
      <c r="AF167" s="183"/>
      <c r="AG167" s="183"/>
      <c r="AH167" s="183"/>
      <c r="AI167" s="183"/>
      <c r="AJ167" s="183"/>
      <c r="AK167" s="183"/>
      <c r="AL167" s="183"/>
      <c r="AM167" s="183"/>
      <c r="AN167" s="186"/>
      <c r="AO167" s="183"/>
      <c r="AP167" s="183"/>
      <c r="AQ167" s="183"/>
      <c r="AR167" s="183"/>
      <c r="AS167" s="183"/>
      <c r="AT167" s="183"/>
      <c r="AU167" s="183"/>
      <c r="AV167" s="183"/>
      <c r="AW167" s="183"/>
      <c r="AX167" s="183"/>
      <c r="AY167" s="183"/>
      <c r="AZ167" s="183"/>
      <c r="BA167" s="183"/>
      <c r="BB167" s="183"/>
    </row>
    <row r="168" spans="1:54" x14ac:dyDescent="0.2">
      <c r="A168" s="183"/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3"/>
      <c r="AM168" s="183"/>
      <c r="AN168" s="186"/>
      <c r="AO168" s="183"/>
      <c r="AP168" s="183"/>
      <c r="AQ168" s="183"/>
      <c r="AR168" s="183"/>
      <c r="AS168" s="183"/>
      <c r="AT168" s="183"/>
      <c r="AU168" s="183"/>
      <c r="AV168" s="183"/>
      <c r="AW168" s="183"/>
      <c r="AX168" s="183"/>
      <c r="AY168" s="183"/>
      <c r="AZ168" s="183"/>
      <c r="BA168" s="183"/>
      <c r="BB168" s="183"/>
    </row>
    <row r="169" spans="1:54" x14ac:dyDescent="0.2">
      <c r="A169" s="183"/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  <c r="AN169" s="186"/>
      <c r="AO169" s="183"/>
      <c r="AP169" s="183"/>
      <c r="AQ169" s="183"/>
      <c r="AR169" s="183"/>
      <c r="AS169" s="183"/>
      <c r="AT169" s="183"/>
      <c r="AU169" s="183"/>
      <c r="AV169" s="183"/>
      <c r="AW169" s="183"/>
      <c r="AX169" s="183"/>
      <c r="AY169" s="183"/>
      <c r="AZ169" s="183"/>
      <c r="BA169" s="183"/>
      <c r="BB169" s="183"/>
    </row>
    <row r="170" spans="1:54" x14ac:dyDescent="0.2">
      <c r="A170" s="183"/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6"/>
      <c r="AO170" s="183"/>
      <c r="AP170" s="183"/>
      <c r="AQ170" s="183"/>
      <c r="AR170" s="183"/>
      <c r="AS170" s="183"/>
      <c r="AT170" s="183"/>
      <c r="AU170" s="183"/>
      <c r="AV170" s="183"/>
      <c r="AW170" s="183"/>
      <c r="AX170" s="183"/>
      <c r="AY170" s="183"/>
      <c r="AZ170" s="183"/>
      <c r="BA170" s="183"/>
      <c r="BB170" s="183"/>
    </row>
    <row r="171" spans="1:54" x14ac:dyDescent="0.2">
      <c r="A171" s="183"/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6"/>
      <c r="AO171" s="183"/>
      <c r="AP171" s="183"/>
      <c r="AQ171" s="183"/>
      <c r="AR171" s="183"/>
      <c r="AS171" s="183"/>
      <c r="AT171" s="183"/>
      <c r="AU171" s="183"/>
      <c r="AV171" s="183"/>
      <c r="AW171" s="183"/>
      <c r="AX171" s="183"/>
      <c r="AY171" s="183"/>
      <c r="AZ171" s="183"/>
      <c r="BA171" s="183"/>
      <c r="BB171" s="183"/>
    </row>
    <row r="172" spans="1:54" x14ac:dyDescent="0.2">
      <c r="A172" s="183"/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6"/>
      <c r="AO172" s="183"/>
      <c r="AP172" s="183"/>
      <c r="AQ172" s="183"/>
      <c r="AR172" s="183"/>
      <c r="AS172" s="183"/>
      <c r="AT172" s="183"/>
      <c r="AU172" s="183"/>
      <c r="AV172" s="183"/>
      <c r="AW172" s="183"/>
      <c r="AX172" s="183"/>
      <c r="AY172" s="183"/>
      <c r="AZ172" s="183"/>
      <c r="BA172" s="183"/>
      <c r="BB172" s="183"/>
    </row>
    <row r="173" spans="1:54" x14ac:dyDescent="0.2">
      <c r="A173" s="183"/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6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</row>
    <row r="174" spans="1:54" x14ac:dyDescent="0.2">
      <c r="A174" s="183"/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6"/>
      <c r="AO174" s="183"/>
      <c r="AP174" s="183"/>
      <c r="AQ174" s="183"/>
      <c r="AR174" s="183"/>
      <c r="AS174" s="183"/>
      <c r="AT174" s="183"/>
      <c r="AU174" s="183"/>
      <c r="AV174" s="183"/>
      <c r="AW174" s="183"/>
      <c r="AX174" s="183"/>
      <c r="AY174" s="183"/>
      <c r="AZ174" s="183"/>
      <c r="BA174" s="183"/>
      <c r="BB174" s="183"/>
    </row>
    <row r="175" spans="1:54" x14ac:dyDescent="0.2">
      <c r="A175" s="183"/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6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  <c r="BB175" s="183"/>
    </row>
    <row r="176" spans="1:54" x14ac:dyDescent="0.2">
      <c r="A176" s="183"/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6"/>
      <c r="AO176" s="183"/>
      <c r="AP176" s="183"/>
      <c r="AQ176" s="183"/>
      <c r="AR176" s="183"/>
      <c r="AS176" s="183"/>
      <c r="AT176" s="183"/>
      <c r="AU176" s="183"/>
      <c r="AV176" s="183"/>
      <c r="AW176" s="183"/>
      <c r="AX176" s="183"/>
      <c r="AY176" s="183"/>
      <c r="AZ176" s="183"/>
      <c r="BA176" s="183"/>
      <c r="BB176" s="183"/>
    </row>
    <row r="177" spans="1:54" x14ac:dyDescent="0.2">
      <c r="A177" s="183"/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  <c r="AN177" s="186"/>
      <c r="AO177" s="183"/>
      <c r="AP177" s="183"/>
      <c r="AQ177" s="183"/>
      <c r="AR177" s="183"/>
      <c r="AS177" s="183"/>
      <c r="AT177" s="183"/>
      <c r="AU177" s="183"/>
      <c r="AV177" s="183"/>
      <c r="AW177" s="183"/>
      <c r="AX177" s="183"/>
      <c r="AY177" s="183"/>
      <c r="AZ177" s="183"/>
      <c r="BA177" s="183"/>
      <c r="BB177" s="183"/>
    </row>
    <row r="178" spans="1:54" x14ac:dyDescent="0.2">
      <c r="A178" s="183"/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  <c r="AN178" s="186"/>
      <c r="AO178" s="183"/>
      <c r="AP178" s="183"/>
      <c r="AQ178" s="183"/>
      <c r="AR178" s="183"/>
      <c r="AS178" s="183"/>
      <c r="AT178" s="183"/>
      <c r="AU178" s="183"/>
      <c r="AV178" s="183"/>
      <c r="AW178" s="183"/>
      <c r="AX178" s="183"/>
      <c r="AY178" s="183"/>
      <c r="AZ178" s="183"/>
      <c r="BA178" s="183"/>
      <c r="BB178" s="183"/>
    </row>
    <row r="179" spans="1:54" x14ac:dyDescent="0.2">
      <c r="A179" s="183"/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  <c r="AB179" s="183"/>
      <c r="AC179" s="183"/>
      <c r="AD179" s="183"/>
      <c r="AE179" s="183"/>
      <c r="AF179" s="183"/>
      <c r="AG179" s="183"/>
      <c r="AH179" s="183"/>
      <c r="AI179" s="183"/>
      <c r="AJ179" s="183"/>
      <c r="AK179" s="183"/>
      <c r="AL179" s="183"/>
      <c r="AM179" s="183"/>
      <c r="AN179" s="186"/>
      <c r="AO179" s="183"/>
      <c r="AP179" s="183"/>
      <c r="AQ179" s="183"/>
      <c r="AR179" s="183"/>
      <c r="AS179" s="183"/>
      <c r="AT179" s="183"/>
      <c r="AU179" s="183"/>
      <c r="AV179" s="183"/>
      <c r="AW179" s="183"/>
      <c r="AX179" s="183"/>
      <c r="AY179" s="183"/>
      <c r="AZ179" s="183"/>
      <c r="BA179" s="183"/>
      <c r="BB179" s="183"/>
    </row>
    <row r="180" spans="1:54" x14ac:dyDescent="0.2">
      <c r="A180" s="183"/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183"/>
      <c r="AI180" s="183"/>
      <c r="AJ180" s="183"/>
      <c r="AK180" s="183"/>
      <c r="AL180" s="183"/>
      <c r="AM180" s="183"/>
      <c r="AN180" s="186"/>
      <c r="AO180" s="183"/>
      <c r="AP180" s="183"/>
      <c r="AQ180" s="183"/>
      <c r="AR180" s="183"/>
      <c r="AS180" s="183"/>
      <c r="AT180" s="183"/>
      <c r="AU180" s="183"/>
      <c r="AV180" s="183"/>
      <c r="AW180" s="183"/>
      <c r="AX180" s="183"/>
      <c r="AY180" s="183"/>
      <c r="AZ180" s="183"/>
      <c r="BA180" s="183"/>
      <c r="BB180" s="183"/>
    </row>
    <row r="181" spans="1:54" x14ac:dyDescent="0.2">
      <c r="A181" s="183"/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  <c r="AB181" s="183"/>
      <c r="AC181" s="183"/>
      <c r="AD181" s="183"/>
      <c r="AE181" s="183"/>
      <c r="AF181" s="183"/>
      <c r="AG181" s="183"/>
      <c r="AH181" s="183"/>
      <c r="AI181" s="183"/>
      <c r="AJ181" s="183"/>
      <c r="AK181" s="183"/>
      <c r="AL181" s="183"/>
      <c r="AM181" s="183"/>
      <c r="AN181" s="186"/>
      <c r="AO181" s="183"/>
      <c r="AP181" s="183"/>
      <c r="AQ181" s="183"/>
      <c r="AR181" s="183"/>
      <c r="AS181" s="183"/>
      <c r="AT181" s="183"/>
      <c r="AU181" s="183"/>
      <c r="AV181" s="183"/>
      <c r="AW181" s="183"/>
      <c r="AX181" s="183"/>
      <c r="AY181" s="183"/>
      <c r="AZ181" s="183"/>
      <c r="BA181" s="183"/>
      <c r="BB181" s="183"/>
    </row>
    <row r="182" spans="1:54" x14ac:dyDescent="0.2">
      <c r="A182" s="183"/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183"/>
      <c r="AE182" s="183"/>
      <c r="AF182" s="183"/>
      <c r="AG182" s="183"/>
      <c r="AH182" s="183"/>
      <c r="AI182" s="183"/>
      <c r="AJ182" s="183"/>
      <c r="AK182" s="183"/>
      <c r="AL182" s="183"/>
      <c r="AM182" s="183"/>
      <c r="AN182" s="186"/>
      <c r="AO182" s="183"/>
      <c r="AP182" s="183"/>
      <c r="AQ182" s="183"/>
      <c r="AR182" s="183"/>
      <c r="AS182" s="183"/>
      <c r="AT182" s="183"/>
      <c r="AU182" s="183"/>
      <c r="AV182" s="183"/>
      <c r="AW182" s="183"/>
      <c r="AX182" s="183"/>
      <c r="AY182" s="183"/>
      <c r="AZ182" s="183"/>
      <c r="BA182" s="183"/>
      <c r="BB182" s="183"/>
    </row>
    <row r="183" spans="1:54" x14ac:dyDescent="0.2">
      <c r="A183" s="183"/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  <c r="AB183" s="183"/>
      <c r="AC183" s="183"/>
      <c r="AD183" s="183"/>
      <c r="AE183" s="183"/>
      <c r="AF183" s="183"/>
      <c r="AG183" s="183"/>
      <c r="AH183" s="183"/>
      <c r="AI183" s="183"/>
      <c r="AJ183" s="183"/>
      <c r="AK183" s="183"/>
      <c r="AL183" s="183"/>
      <c r="AM183" s="183"/>
      <c r="AN183" s="186"/>
      <c r="AO183" s="183"/>
      <c r="AP183" s="183"/>
      <c r="AQ183" s="183"/>
      <c r="AR183" s="183"/>
      <c r="AS183" s="183"/>
      <c r="AT183" s="183"/>
      <c r="AU183" s="183"/>
      <c r="AV183" s="183"/>
      <c r="AW183" s="183"/>
      <c r="AX183" s="183"/>
      <c r="AY183" s="183"/>
      <c r="AZ183" s="183"/>
      <c r="BA183" s="183"/>
      <c r="BB183" s="183"/>
    </row>
    <row r="184" spans="1:54" x14ac:dyDescent="0.2">
      <c r="A184" s="183"/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  <c r="AB184" s="183"/>
      <c r="AC184" s="183"/>
      <c r="AD184" s="183"/>
      <c r="AE184" s="183"/>
      <c r="AF184" s="183"/>
      <c r="AG184" s="183"/>
      <c r="AH184" s="183"/>
      <c r="AI184" s="183"/>
      <c r="AJ184" s="183"/>
      <c r="AK184" s="183"/>
      <c r="AL184" s="183"/>
      <c r="AM184" s="183"/>
      <c r="AN184" s="186"/>
      <c r="AO184" s="183"/>
      <c r="AP184" s="183"/>
      <c r="AQ184" s="183"/>
      <c r="AR184" s="183"/>
      <c r="AS184" s="183"/>
      <c r="AT184" s="183"/>
      <c r="AU184" s="183"/>
      <c r="AV184" s="183"/>
      <c r="AW184" s="183"/>
      <c r="AX184" s="183"/>
      <c r="AY184" s="183"/>
      <c r="AZ184" s="183"/>
      <c r="BA184" s="183"/>
      <c r="BB184" s="183"/>
    </row>
    <row r="185" spans="1:54" x14ac:dyDescent="0.2">
      <c r="A185" s="183"/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  <c r="AB185" s="183"/>
      <c r="AC185" s="183"/>
      <c r="AD185" s="183"/>
      <c r="AE185" s="183"/>
      <c r="AF185" s="183"/>
      <c r="AG185" s="183"/>
      <c r="AH185" s="183"/>
      <c r="AI185" s="183"/>
      <c r="AJ185" s="183"/>
      <c r="AK185" s="183"/>
      <c r="AL185" s="183"/>
      <c r="AM185" s="183"/>
      <c r="AN185" s="186"/>
      <c r="AO185" s="183"/>
      <c r="AP185" s="183"/>
      <c r="AQ185" s="183"/>
      <c r="AR185" s="183"/>
      <c r="AS185" s="183"/>
      <c r="AT185" s="183"/>
      <c r="AU185" s="183"/>
      <c r="AV185" s="183"/>
      <c r="AW185" s="183"/>
      <c r="AX185" s="183"/>
      <c r="AY185" s="183"/>
      <c r="AZ185" s="183"/>
      <c r="BA185" s="183"/>
      <c r="BB185" s="183"/>
    </row>
    <row r="186" spans="1:54" x14ac:dyDescent="0.2">
      <c r="A186" s="183"/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  <c r="AB186" s="183"/>
      <c r="AC186" s="183"/>
      <c r="AD186" s="183"/>
      <c r="AE186" s="183"/>
      <c r="AF186" s="183"/>
      <c r="AG186" s="183"/>
      <c r="AH186" s="183"/>
      <c r="AI186" s="183"/>
      <c r="AJ186" s="183"/>
      <c r="AK186" s="183"/>
      <c r="AL186" s="183"/>
      <c r="AM186" s="183"/>
      <c r="AN186" s="186"/>
      <c r="AO186" s="183"/>
      <c r="AP186" s="183"/>
      <c r="AQ186" s="183"/>
      <c r="AR186" s="183"/>
      <c r="AS186" s="183"/>
      <c r="AT186" s="183"/>
      <c r="AU186" s="183"/>
      <c r="AV186" s="183"/>
      <c r="AW186" s="183"/>
      <c r="AX186" s="183"/>
      <c r="AY186" s="183"/>
      <c r="AZ186" s="183"/>
      <c r="BA186" s="183"/>
      <c r="BB186" s="183"/>
    </row>
    <row r="187" spans="1:54" x14ac:dyDescent="0.2">
      <c r="A187" s="183"/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  <c r="AB187" s="183"/>
      <c r="AC187" s="183"/>
      <c r="AD187" s="183"/>
      <c r="AE187" s="183"/>
      <c r="AF187" s="183"/>
      <c r="AG187" s="183"/>
      <c r="AH187" s="183"/>
      <c r="AI187" s="183"/>
      <c r="AJ187" s="183"/>
      <c r="AK187" s="183"/>
      <c r="AL187" s="183"/>
      <c r="AM187" s="183"/>
      <c r="AN187" s="186"/>
      <c r="AO187" s="183"/>
      <c r="AP187" s="183"/>
      <c r="AQ187" s="183"/>
      <c r="AR187" s="183"/>
      <c r="AS187" s="183"/>
      <c r="AT187" s="183"/>
      <c r="AU187" s="183"/>
      <c r="AV187" s="183"/>
      <c r="AW187" s="183"/>
      <c r="AX187" s="183"/>
      <c r="AY187" s="183"/>
      <c r="AZ187" s="183"/>
      <c r="BA187" s="183"/>
      <c r="BB187" s="183"/>
    </row>
    <row r="188" spans="1:54" x14ac:dyDescent="0.2">
      <c r="A188" s="183"/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6"/>
      <c r="AO188" s="183"/>
      <c r="AP188" s="183"/>
      <c r="AQ188" s="183"/>
      <c r="AR188" s="183"/>
      <c r="AS188" s="183"/>
      <c r="AT188" s="183"/>
      <c r="AU188" s="183"/>
      <c r="AV188" s="183"/>
      <c r="AW188" s="183"/>
      <c r="AX188" s="183"/>
      <c r="AY188" s="183"/>
      <c r="AZ188" s="183"/>
      <c r="BA188" s="183"/>
      <c r="BB188" s="183"/>
    </row>
    <row r="189" spans="1:54" x14ac:dyDescent="0.2">
      <c r="A189" s="183"/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  <c r="AN189" s="186"/>
      <c r="AO189" s="183"/>
      <c r="AP189" s="183"/>
      <c r="AQ189" s="183"/>
      <c r="AR189" s="183"/>
      <c r="AS189" s="183"/>
      <c r="AT189" s="183"/>
      <c r="AU189" s="183"/>
      <c r="AV189" s="183"/>
      <c r="AW189" s="183"/>
      <c r="AX189" s="183"/>
      <c r="AY189" s="183"/>
      <c r="AZ189" s="183"/>
      <c r="BA189" s="183"/>
      <c r="BB189" s="183"/>
    </row>
    <row r="190" spans="1:54" x14ac:dyDescent="0.2">
      <c r="A190" s="183"/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6"/>
      <c r="AO190" s="183"/>
      <c r="AP190" s="183"/>
      <c r="AQ190" s="183"/>
      <c r="AR190" s="183"/>
      <c r="AS190" s="183"/>
      <c r="AT190" s="183"/>
      <c r="AU190" s="183"/>
      <c r="AV190" s="183"/>
      <c r="AW190" s="183"/>
      <c r="AX190" s="183"/>
      <c r="AY190" s="183"/>
      <c r="AZ190" s="183"/>
      <c r="BA190" s="183"/>
      <c r="BB190" s="183"/>
    </row>
    <row r="191" spans="1:54" x14ac:dyDescent="0.2">
      <c r="A191" s="183"/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6"/>
      <c r="AO191" s="183"/>
      <c r="AP191" s="183"/>
      <c r="AQ191" s="183"/>
      <c r="AR191" s="183"/>
      <c r="AS191" s="183"/>
      <c r="AT191" s="183"/>
      <c r="AU191" s="183"/>
      <c r="AV191" s="183"/>
      <c r="AW191" s="183"/>
      <c r="AX191" s="183"/>
      <c r="AY191" s="183"/>
      <c r="AZ191" s="183"/>
      <c r="BA191" s="183"/>
      <c r="BB191" s="183"/>
    </row>
    <row r="192" spans="1:54" x14ac:dyDescent="0.2">
      <c r="A192" s="183"/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6"/>
      <c r="AO192" s="183"/>
      <c r="AP192" s="183"/>
      <c r="AQ192" s="183"/>
      <c r="AR192" s="183"/>
      <c r="AS192" s="183"/>
      <c r="AT192" s="183"/>
      <c r="AU192" s="183"/>
      <c r="AV192" s="183"/>
      <c r="AW192" s="183"/>
      <c r="AX192" s="183"/>
      <c r="AY192" s="183"/>
      <c r="AZ192" s="183"/>
      <c r="BA192" s="183"/>
      <c r="BB192" s="183"/>
    </row>
    <row r="193" spans="1:54" x14ac:dyDescent="0.2">
      <c r="A193" s="183"/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6"/>
      <c r="AO193" s="183"/>
      <c r="AP193" s="183"/>
      <c r="AQ193" s="183"/>
      <c r="AR193" s="183"/>
      <c r="AS193" s="183"/>
      <c r="AT193" s="183"/>
      <c r="AU193" s="183"/>
      <c r="AV193" s="183"/>
      <c r="AW193" s="183"/>
      <c r="AX193" s="183"/>
      <c r="AY193" s="183"/>
      <c r="AZ193" s="183"/>
      <c r="BA193" s="183"/>
      <c r="BB193" s="183"/>
    </row>
    <row r="194" spans="1:54" x14ac:dyDescent="0.2">
      <c r="A194" s="183"/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6"/>
      <c r="AO194" s="183"/>
      <c r="AP194" s="183"/>
      <c r="AQ194" s="183"/>
      <c r="AR194" s="183"/>
      <c r="AS194" s="183"/>
      <c r="AT194" s="183"/>
      <c r="AU194" s="183"/>
      <c r="AV194" s="183"/>
      <c r="AW194" s="183"/>
      <c r="AX194" s="183"/>
      <c r="AY194" s="183"/>
      <c r="AZ194" s="183"/>
      <c r="BA194" s="183"/>
      <c r="BB194" s="183"/>
    </row>
    <row r="195" spans="1:54" x14ac:dyDescent="0.2">
      <c r="A195" s="183"/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6"/>
      <c r="AO195" s="183"/>
      <c r="AP195" s="183"/>
      <c r="AQ195" s="183"/>
      <c r="AR195" s="183"/>
      <c r="AS195" s="183"/>
      <c r="AT195" s="183"/>
      <c r="AU195" s="183"/>
      <c r="AV195" s="183"/>
      <c r="AW195" s="183"/>
      <c r="AX195" s="183"/>
      <c r="AY195" s="183"/>
      <c r="AZ195" s="183"/>
      <c r="BA195" s="183"/>
      <c r="BB195" s="183"/>
    </row>
    <row r="196" spans="1:54" x14ac:dyDescent="0.2">
      <c r="A196" s="183"/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  <c r="AN196" s="186"/>
      <c r="AO196" s="183"/>
      <c r="AP196" s="183"/>
      <c r="AQ196" s="183"/>
      <c r="AR196" s="183"/>
      <c r="AS196" s="183"/>
      <c r="AT196" s="183"/>
      <c r="AU196" s="183"/>
      <c r="AV196" s="183"/>
      <c r="AW196" s="183"/>
      <c r="AX196" s="183"/>
      <c r="AY196" s="183"/>
      <c r="AZ196" s="183"/>
      <c r="BA196" s="183"/>
      <c r="BB196" s="183"/>
    </row>
    <row r="197" spans="1:54" x14ac:dyDescent="0.2">
      <c r="A197" s="183"/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  <c r="AB197" s="183"/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  <c r="AN197" s="186"/>
      <c r="AO197" s="183"/>
      <c r="AP197" s="183"/>
      <c r="AQ197" s="183"/>
      <c r="AR197" s="183"/>
      <c r="AS197" s="183"/>
      <c r="AT197" s="183"/>
      <c r="AU197" s="183"/>
      <c r="AV197" s="183"/>
      <c r="AW197" s="183"/>
      <c r="AX197" s="183"/>
      <c r="AY197" s="183"/>
      <c r="AZ197" s="183"/>
      <c r="BA197" s="183"/>
      <c r="BB197" s="183"/>
    </row>
    <row r="198" spans="1:54" x14ac:dyDescent="0.2">
      <c r="A198" s="183"/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  <c r="AB198" s="183"/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  <c r="AN198" s="186"/>
      <c r="AO198" s="183"/>
      <c r="AP198" s="183"/>
      <c r="AQ198" s="183"/>
      <c r="AR198" s="183"/>
      <c r="AS198" s="183"/>
      <c r="AT198" s="183"/>
      <c r="AU198" s="183"/>
      <c r="AV198" s="183"/>
      <c r="AW198" s="183"/>
      <c r="AX198" s="183"/>
      <c r="AY198" s="183"/>
      <c r="AZ198" s="183"/>
      <c r="BA198" s="183"/>
      <c r="BB198" s="183"/>
    </row>
    <row r="199" spans="1:54" x14ac:dyDescent="0.2">
      <c r="A199" s="183"/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  <c r="AN199" s="186"/>
      <c r="AO199" s="183"/>
      <c r="AP199" s="183"/>
      <c r="AQ199" s="183"/>
      <c r="AR199" s="183"/>
      <c r="AS199" s="183"/>
      <c r="AT199" s="183"/>
      <c r="AU199" s="183"/>
      <c r="AV199" s="183"/>
      <c r="AW199" s="183"/>
      <c r="AX199" s="183"/>
      <c r="AY199" s="183"/>
      <c r="AZ199" s="183"/>
      <c r="BA199" s="183"/>
      <c r="BB199" s="183"/>
    </row>
    <row r="200" spans="1:54" x14ac:dyDescent="0.2">
      <c r="A200" s="183"/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  <c r="AB200" s="183"/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  <c r="AN200" s="186"/>
      <c r="AO200" s="183"/>
      <c r="AP200" s="183"/>
      <c r="AQ200" s="183"/>
      <c r="AR200" s="183"/>
      <c r="AS200" s="183"/>
      <c r="AT200" s="183"/>
      <c r="AU200" s="183"/>
      <c r="AV200" s="183"/>
      <c r="AW200" s="183"/>
      <c r="AX200" s="183"/>
      <c r="AY200" s="183"/>
      <c r="AZ200" s="183"/>
      <c r="BA200" s="183"/>
      <c r="BB200" s="183"/>
    </row>
    <row r="201" spans="1:54" x14ac:dyDescent="0.2">
      <c r="A201" s="183"/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  <c r="AB201" s="183"/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  <c r="AN201" s="186"/>
      <c r="AO201" s="183"/>
      <c r="AP201" s="183"/>
      <c r="AQ201" s="183"/>
      <c r="AR201" s="183"/>
      <c r="AS201" s="183"/>
      <c r="AT201" s="183"/>
      <c r="AU201" s="183"/>
      <c r="AV201" s="183"/>
      <c r="AW201" s="183"/>
      <c r="AX201" s="183"/>
      <c r="AY201" s="183"/>
      <c r="AZ201" s="183"/>
      <c r="BA201" s="183"/>
      <c r="BB201" s="183"/>
    </row>
    <row r="202" spans="1:54" x14ac:dyDescent="0.2">
      <c r="A202" s="183"/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  <c r="AB202" s="183"/>
      <c r="AC202" s="183"/>
      <c r="AD202" s="183"/>
      <c r="AE202" s="183"/>
      <c r="AF202" s="183"/>
      <c r="AG202" s="183"/>
      <c r="AH202" s="183"/>
      <c r="AI202" s="183"/>
      <c r="AJ202" s="183"/>
      <c r="AK202" s="183"/>
      <c r="AL202" s="183"/>
      <c r="AM202" s="183"/>
      <c r="AN202" s="186"/>
      <c r="AO202" s="183"/>
      <c r="AP202" s="183"/>
      <c r="AQ202" s="183"/>
      <c r="AR202" s="183"/>
      <c r="AS202" s="183"/>
      <c r="AT202" s="183"/>
      <c r="AU202" s="183"/>
      <c r="AV202" s="183"/>
      <c r="AW202" s="183"/>
      <c r="AX202" s="183"/>
      <c r="AY202" s="183"/>
      <c r="AZ202" s="183"/>
      <c r="BA202" s="183"/>
      <c r="BB202" s="183"/>
    </row>
    <row r="203" spans="1:54" s="451" customFormat="1" x14ac:dyDescent="0.2">
      <c r="A203" s="450"/>
      <c r="B203" s="450"/>
      <c r="C203" s="450"/>
      <c r="D203" s="450"/>
      <c r="E203" s="450"/>
      <c r="F203" s="187"/>
      <c r="G203" s="187" t="str">
        <f>Step3_Output!G120</f>
        <v>Step2A_Scenario1</v>
      </c>
      <c r="H203" s="187" t="str">
        <f>G203</f>
        <v>Step2A_Scenario1</v>
      </c>
      <c r="I203" s="187" t="str">
        <f>H203</f>
        <v>Step2A_Scenario1</v>
      </c>
      <c r="J203" s="187" t="str">
        <f>I203</f>
        <v>Step2A_Scenario1</v>
      </c>
      <c r="K203" s="187" t="str">
        <f>J203</f>
        <v>Step2A_Scenario1</v>
      </c>
      <c r="L203" s="187" t="str">
        <f>Step3_Output!L120</f>
        <v>Step2B_Scenario2</v>
      </c>
      <c r="M203" s="450" t="str">
        <f>L203</f>
        <v>Step2B_Scenario2</v>
      </c>
      <c r="N203" s="450" t="str">
        <f>M203</f>
        <v>Step2B_Scenario2</v>
      </c>
      <c r="O203" s="450" t="str">
        <f>N203</f>
        <v>Step2B_Scenario2</v>
      </c>
      <c r="P203" s="450" t="str">
        <f>O203</f>
        <v>Step2B_Scenario2</v>
      </c>
      <c r="Q203" s="187" t="str">
        <f>Step3_Output!Q120</f>
        <v>Step2C_Scenario3</v>
      </c>
      <c r="R203" s="450" t="str">
        <f>Q203</f>
        <v>Step2C_Scenario3</v>
      </c>
      <c r="S203" s="450" t="str">
        <f>R203</f>
        <v>Step2C_Scenario3</v>
      </c>
      <c r="T203" s="450" t="str">
        <f>S203</f>
        <v>Step2C_Scenario3</v>
      </c>
      <c r="U203" s="450" t="str">
        <f>T203</f>
        <v>Step2C_Scenario3</v>
      </c>
      <c r="V203" s="450"/>
      <c r="W203" s="450"/>
      <c r="X203" s="450"/>
      <c r="Y203" s="450"/>
      <c r="Z203" s="450"/>
      <c r="AA203" s="450"/>
      <c r="AB203" s="450"/>
      <c r="AC203" s="450"/>
      <c r="AD203" s="450"/>
      <c r="AE203" s="450"/>
      <c r="AF203" s="450"/>
      <c r="AG203" s="450"/>
      <c r="AH203" s="450"/>
      <c r="AI203" s="450"/>
      <c r="AJ203" s="450"/>
      <c r="AK203" s="450"/>
      <c r="AL203" s="450"/>
      <c r="AM203" s="450"/>
      <c r="AN203" s="187"/>
      <c r="AO203" s="450"/>
      <c r="AP203" s="450"/>
      <c r="AQ203" s="450"/>
      <c r="AR203" s="450"/>
      <c r="AS203" s="450"/>
      <c r="AT203" s="450"/>
      <c r="AU203" s="450"/>
      <c r="AV203" s="450"/>
      <c r="AW203" s="450"/>
      <c r="AX203" s="450"/>
      <c r="AY203" s="450"/>
      <c r="AZ203" s="450"/>
      <c r="BA203" s="450"/>
      <c r="BB203" s="450"/>
    </row>
    <row r="204" spans="1:54" x14ac:dyDescent="0.2">
      <c r="A204" s="183"/>
      <c r="B204" s="183"/>
      <c r="C204" s="183"/>
      <c r="D204" s="183"/>
      <c r="E204" s="183"/>
      <c r="F204" s="186"/>
      <c r="G204" s="186" t="s">
        <v>118</v>
      </c>
      <c r="H204" s="186" t="s">
        <v>119</v>
      </c>
      <c r="I204" s="186" t="s">
        <v>120</v>
      </c>
      <c r="J204" s="186" t="s">
        <v>174</v>
      </c>
      <c r="K204" s="186" t="s">
        <v>175</v>
      </c>
      <c r="L204" s="187" t="str">
        <f>G204</f>
        <v>N</v>
      </c>
      <c r="M204" s="187" t="str">
        <f t="shared" ref="M204:U204" si="37">H204</f>
        <v>O</v>
      </c>
      <c r="N204" s="187" t="str">
        <f t="shared" si="37"/>
        <v>P</v>
      </c>
      <c r="O204" s="187" t="str">
        <f t="shared" si="37"/>
        <v>Q</v>
      </c>
      <c r="P204" s="187" t="str">
        <f t="shared" si="37"/>
        <v>R</v>
      </c>
      <c r="Q204" s="187" t="str">
        <f t="shared" si="37"/>
        <v>N</v>
      </c>
      <c r="R204" s="187" t="str">
        <f t="shared" si="37"/>
        <v>O</v>
      </c>
      <c r="S204" s="187" t="str">
        <f t="shared" si="37"/>
        <v>P</v>
      </c>
      <c r="T204" s="187" t="str">
        <f t="shared" si="37"/>
        <v>Q</v>
      </c>
      <c r="U204" s="187" t="str">
        <f t="shared" si="37"/>
        <v>R</v>
      </c>
      <c r="V204" s="183"/>
      <c r="W204" s="183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  <c r="AN204" s="186"/>
      <c r="AO204" s="183"/>
      <c r="AP204" s="183"/>
      <c r="AQ204" s="183"/>
      <c r="AR204" s="183"/>
      <c r="AS204" s="183"/>
      <c r="AT204" s="183"/>
      <c r="AU204" s="183"/>
      <c r="AV204" s="183"/>
      <c r="AW204" s="183"/>
      <c r="AX204" s="183"/>
      <c r="AY204" s="183"/>
      <c r="AZ204" s="183"/>
      <c r="BA204" s="183"/>
      <c r="BB204" s="183"/>
    </row>
    <row r="205" spans="1:54" x14ac:dyDescent="0.2">
      <c r="A205" s="183"/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  <c r="AN205" s="186"/>
      <c r="AO205" s="183"/>
      <c r="AP205" s="183"/>
      <c r="AQ205" s="183"/>
      <c r="AR205" s="183"/>
      <c r="AS205" s="183"/>
      <c r="AT205" s="183"/>
      <c r="AU205" s="183"/>
      <c r="AV205" s="183"/>
      <c r="AW205" s="183"/>
      <c r="AX205" s="183"/>
      <c r="AY205" s="183"/>
      <c r="AZ205" s="183"/>
      <c r="BA205" s="183"/>
      <c r="BB205" s="183"/>
    </row>
    <row r="206" spans="1:54" x14ac:dyDescent="0.2">
      <c r="A206" s="183"/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  <c r="AN206" s="186"/>
      <c r="AO206" s="183"/>
      <c r="AP206" s="183"/>
      <c r="AQ206" s="183"/>
      <c r="AR206" s="183"/>
      <c r="AS206" s="183"/>
      <c r="AT206" s="183"/>
      <c r="AU206" s="183"/>
      <c r="AV206" s="183"/>
      <c r="AW206" s="183"/>
      <c r="AX206" s="183"/>
      <c r="AY206" s="183"/>
      <c r="AZ206" s="183"/>
      <c r="BA206" s="183"/>
      <c r="BB206" s="183"/>
    </row>
    <row r="207" spans="1:54" x14ac:dyDescent="0.2">
      <c r="A207" s="183"/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  <c r="AN207" s="186"/>
      <c r="AO207" s="183"/>
      <c r="AP207" s="183"/>
      <c r="AQ207" s="183"/>
      <c r="AR207" s="183"/>
      <c r="AS207" s="183"/>
      <c r="AT207" s="183"/>
      <c r="AU207" s="183"/>
      <c r="AV207" s="183"/>
      <c r="AW207" s="183"/>
      <c r="AX207" s="183"/>
      <c r="AY207" s="183"/>
      <c r="AZ207" s="183"/>
      <c r="BA207" s="183"/>
      <c r="BB207" s="183"/>
    </row>
    <row r="208" spans="1:54" x14ac:dyDescent="0.2">
      <c r="A208" s="183"/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  <c r="AN208" s="186"/>
      <c r="AO208" s="183"/>
      <c r="AP208" s="183"/>
      <c r="AQ208" s="183"/>
      <c r="AR208" s="183"/>
      <c r="AS208" s="183"/>
      <c r="AT208" s="183"/>
      <c r="AU208" s="183"/>
      <c r="AV208" s="183"/>
      <c r="AW208" s="183"/>
      <c r="AX208" s="183"/>
      <c r="AY208" s="183"/>
      <c r="AZ208" s="183"/>
      <c r="BA208" s="183"/>
      <c r="BB208" s="183"/>
    </row>
    <row r="209" spans="1:54" x14ac:dyDescent="0.2">
      <c r="A209" s="183"/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  <c r="AN209" s="186"/>
      <c r="AO209" s="183"/>
      <c r="AP209" s="183"/>
      <c r="AQ209" s="183"/>
      <c r="AR209" s="183"/>
      <c r="AS209" s="183"/>
      <c r="AT209" s="183"/>
      <c r="AU209" s="183"/>
      <c r="AV209" s="183"/>
      <c r="AW209" s="183"/>
      <c r="AX209" s="183"/>
      <c r="AY209" s="183"/>
      <c r="AZ209" s="183"/>
      <c r="BA209" s="183"/>
      <c r="BB209" s="183"/>
    </row>
    <row r="210" spans="1:54" x14ac:dyDescent="0.2">
      <c r="A210" s="183"/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  <c r="AN210" s="186"/>
      <c r="AO210" s="183"/>
      <c r="AP210" s="183"/>
      <c r="AQ210" s="183"/>
      <c r="AR210" s="183"/>
      <c r="AS210" s="183"/>
      <c r="AT210" s="183"/>
      <c r="AU210" s="183"/>
      <c r="AV210" s="183"/>
      <c r="AW210" s="183"/>
      <c r="AX210" s="183"/>
      <c r="AY210" s="183"/>
      <c r="AZ210" s="183"/>
      <c r="BA210" s="183"/>
      <c r="BB210" s="183"/>
    </row>
    <row r="211" spans="1:54" x14ac:dyDescent="0.2">
      <c r="A211" s="183"/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  <c r="AN211" s="186"/>
      <c r="AO211" s="183"/>
      <c r="AP211" s="183"/>
      <c r="AQ211" s="183"/>
      <c r="AR211" s="183"/>
      <c r="AS211" s="183"/>
      <c r="AT211" s="183"/>
      <c r="AU211" s="183"/>
      <c r="AV211" s="183"/>
      <c r="AW211" s="183"/>
      <c r="AX211" s="183"/>
      <c r="AY211" s="183"/>
      <c r="AZ211" s="183"/>
      <c r="BA211" s="183"/>
      <c r="BB211" s="183"/>
    </row>
    <row r="212" spans="1:54" x14ac:dyDescent="0.2">
      <c r="A212" s="183"/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6"/>
      <c r="AO212" s="183"/>
      <c r="AP212" s="183"/>
      <c r="AQ212" s="183"/>
      <c r="AR212" s="183"/>
      <c r="AS212" s="183"/>
      <c r="AT212" s="183"/>
      <c r="AU212" s="183"/>
      <c r="AV212" s="183"/>
      <c r="AW212" s="183"/>
      <c r="AX212" s="183"/>
      <c r="AY212" s="183"/>
      <c r="AZ212" s="183"/>
      <c r="BA212" s="183"/>
      <c r="BB212" s="183"/>
    </row>
    <row r="213" spans="1:54" x14ac:dyDescent="0.2">
      <c r="A213" s="183"/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  <c r="AB213" s="183"/>
      <c r="AC213" s="183"/>
      <c r="AD213" s="183"/>
      <c r="AE213" s="183"/>
      <c r="AF213" s="183"/>
      <c r="AG213" s="183"/>
      <c r="AH213" s="183"/>
      <c r="AI213" s="183"/>
      <c r="AJ213" s="183"/>
      <c r="AK213" s="183"/>
      <c r="AL213" s="183"/>
      <c r="AM213" s="183"/>
      <c r="AN213" s="186"/>
      <c r="AO213" s="183"/>
      <c r="AP213" s="183"/>
      <c r="AQ213" s="183"/>
      <c r="AR213" s="183"/>
      <c r="AS213" s="183"/>
      <c r="AT213" s="183"/>
      <c r="AU213" s="183"/>
      <c r="AV213" s="183"/>
      <c r="AW213" s="183"/>
      <c r="AX213" s="183"/>
      <c r="AY213" s="183"/>
      <c r="AZ213" s="183"/>
      <c r="BA213" s="183"/>
      <c r="BB213" s="183"/>
    </row>
    <row r="214" spans="1:54" x14ac:dyDescent="0.2">
      <c r="A214" s="183"/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  <c r="AB214" s="183"/>
      <c r="AC214" s="183"/>
      <c r="AD214" s="183"/>
      <c r="AE214" s="183"/>
      <c r="AF214" s="183"/>
      <c r="AG214" s="183"/>
      <c r="AH214" s="183"/>
      <c r="AI214" s="183"/>
      <c r="AJ214" s="183"/>
      <c r="AK214" s="183"/>
      <c r="AL214" s="183"/>
      <c r="AM214" s="183"/>
      <c r="AN214" s="186"/>
      <c r="AO214" s="183"/>
      <c r="AP214" s="183"/>
      <c r="AQ214" s="183"/>
      <c r="AR214" s="183"/>
      <c r="AS214" s="183"/>
      <c r="AT214" s="183"/>
      <c r="AU214" s="183"/>
      <c r="AV214" s="183"/>
      <c r="AW214" s="183"/>
      <c r="AX214" s="183"/>
      <c r="AY214" s="183"/>
      <c r="AZ214" s="183"/>
      <c r="BA214" s="183"/>
      <c r="BB214" s="183"/>
    </row>
    <row r="215" spans="1:54" x14ac:dyDescent="0.2">
      <c r="A215" s="183"/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  <c r="AB215" s="183"/>
      <c r="AC215" s="183"/>
      <c r="AD215" s="183"/>
      <c r="AE215" s="183"/>
      <c r="AF215" s="183"/>
      <c r="AG215" s="183"/>
      <c r="AH215" s="183"/>
      <c r="AI215" s="183"/>
      <c r="AJ215" s="183"/>
      <c r="AK215" s="183"/>
      <c r="AL215" s="183"/>
      <c r="AM215" s="183"/>
      <c r="AN215" s="186"/>
      <c r="AO215" s="183"/>
      <c r="AP215" s="183"/>
      <c r="AQ215" s="183"/>
      <c r="AR215" s="183"/>
      <c r="AS215" s="183"/>
      <c r="AT215" s="183"/>
      <c r="AU215" s="183"/>
      <c r="AV215" s="183"/>
      <c r="AW215" s="183"/>
      <c r="AX215" s="183"/>
      <c r="AY215" s="183"/>
      <c r="AZ215" s="183"/>
      <c r="BA215" s="183"/>
      <c r="BB215" s="183"/>
    </row>
    <row r="216" spans="1:54" x14ac:dyDescent="0.2">
      <c r="A216" s="183"/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  <c r="AB216" s="183"/>
      <c r="AC216" s="183"/>
      <c r="AD216" s="183"/>
      <c r="AE216" s="183"/>
      <c r="AF216" s="183"/>
      <c r="AG216" s="183"/>
      <c r="AH216" s="183"/>
      <c r="AI216" s="183"/>
      <c r="AJ216" s="183"/>
      <c r="AK216" s="183"/>
      <c r="AL216" s="183"/>
      <c r="AM216" s="183"/>
      <c r="AN216" s="183"/>
      <c r="AO216" s="183"/>
      <c r="AP216" s="183"/>
      <c r="AQ216" s="183"/>
      <c r="AR216" s="183"/>
      <c r="AS216" s="183"/>
      <c r="AT216" s="183"/>
      <c r="AU216" s="183"/>
      <c r="AV216" s="183"/>
      <c r="AW216" s="183"/>
      <c r="AX216" s="183"/>
      <c r="AY216" s="183"/>
      <c r="AZ216" s="183"/>
      <c r="BA216" s="183"/>
      <c r="BB216" s="183"/>
    </row>
    <row r="217" spans="1:54" x14ac:dyDescent="0.2">
      <c r="A217" s="183"/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  <c r="AB217" s="183"/>
      <c r="AC217" s="183"/>
      <c r="AD217" s="183"/>
      <c r="AE217" s="183"/>
      <c r="AF217" s="183"/>
      <c r="AG217" s="183"/>
      <c r="AH217" s="183"/>
      <c r="AI217" s="183"/>
      <c r="AJ217" s="183"/>
      <c r="AK217" s="183"/>
      <c r="AL217" s="183"/>
      <c r="AM217" s="183"/>
      <c r="AN217" s="183"/>
      <c r="AO217" s="183"/>
      <c r="AP217" s="183"/>
      <c r="AQ217" s="183"/>
      <c r="AR217" s="183"/>
      <c r="AS217" s="183"/>
      <c r="AT217" s="183"/>
      <c r="AU217" s="183"/>
      <c r="AV217" s="183"/>
      <c r="AW217" s="183"/>
      <c r="AX217" s="183"/>
      <c r="AY217" s="183"/>
      <c r="AZ217" s="183"/>
      <c r="BA217" s="183"/>
      <c r="BB217" s="183"/>
    </row>
    <row r="218" spans="1:54" x14ac:dyDescent="0.2">
      <c r="A218" s="183"/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  <c r="AB218" s="183"/>
      <c r="AC218" s="183"/>
      <c r="AD218" s="183"/>
      <c r="AE218" s="183"/>
      <c r="AF218" s="183"/>
      <c r="AG218" s="183"/>
      <c r="AH218" s="183"/>
      <c r="AI218" s="183"/>
      <c r="AJ218" s="183"/>
      <c r="AK218" s="183"/>
      <c r="AL218" s="183"/>
      <c r="AM218" s="183"/>
      <c r="AN218" s="183"/>
      <c r="AO218" s="183"/>
      <c r="AP218" s="183"/>
      <c r="AQ218" s="183"/>
      <c r="AR218" s="183"/>
      <c r="AS218" s="183"/>
      <c r="AT218" s="183"/>
      <c r="AU218" s="183"/>
      <c r="AV218" s="183"/>
      <c r="AW218" s="183"/>
      <c r="AX218" s="183"/>
      <c r="AY218" s="183"/>
      <c r="AZ218" s="183"/>
      <c r="BA218" s="183"/>
      <c r="BB218" s="183"/>
    </row>
    <row r="219" spans="1:54" x14ac:dyDescent="0.2">
      <c r="A219" s="183"/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  <c r="AB219" s="183"/>
      <c r="AC219" s="183"/>
      <c r="AD219" s="183"/>
      <c r="AE219" s="183"/>
      <c r="AF219" s="183"/>
      <c r="AG219" s="183"/>
      <c r="AH219" s="183"/>
      <c r="AI219" s="183"/>
      <c r="AJ219" s="183"/>
      <c r="AK219" s="183"/>
      <c r="AL219" s="183"/>
      <c r="AM219" s="183"/>
      <c r="AN219" s="183"/>
      <c r="AO219" s="183"/>
      <c r="AP219" s="183"/>
      <c r="AQ219" s="183"/>
      <c r="AR219" s="183"/>
      <c r="AS219" s="183"/>
      <c r="AT219" s="183"/>
      <c r="AU219" s="183"/>
      <c r="AV219" s="183"/>
      <c r="AW219" s="183"/>
      <c r="AX219" s="183"/>
      <c r="AY219" s="183"/>
      <c r="AZ219" s="183"/>
      <c r="BA219" s="183"/>
      <c r="BB219" s="183"/>
    </row>
    <row r="220" spans="1:54" x14ac:dyDescent="0.2">
      <c r="A220" s="183"/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  <c r="AB220" s="183"/>
      <c r="AC220" s="183"/>
      <c r="AD220" s="183"/>
      <c r="AE220" s="183"/>
      <c r="AF220" s="183"/>
      <c r="AG220" s="183"/>
      <c r="AH220" s="183"/>
      <c r="AI220" s="183"/>
      <c r="AJ220" s="183"/>
      <c r="AK220" s="183"/>
      <c r="AL220" s="183"/>
      <c r="AM220" s="183"/>
      <c r="AN220" s="183"/>
      <c r="AO220" s="183"/>
      <c r="AP220" s="183"/>
      <c r="AQ220" s="183"/>
      <c r="AR220" s="183"/>
      <c r="AS220" s="183"/>
      <c r="AT220" s="183"/>
      <c r="AU220" s="183"/>
      <c r="AV220" s="183"/>
      <c r="AW220" s="183"/>
      <c r="AX220" s="183"/>
      <c r="AY220" s="183"/>
      <c r="AZ220" s="183"/>
      <c r="BA220" s="183"/>
      <c r="BB220" s="183"/>
    </row>
    <row r="221" spans="1:54" x14ac:dyDescent="0.2">
      <c r="A221" s="183"/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  <c r="AB221" s="183"/>
      <c r="AC221" s="183"/>
      <c r="AD221" s="183"/>
      <c r="AE221" s="183"/>
      <c r="AF221" s="183"/>
      <c r="AG221" s="183"/>
      <c r="AH221" s="183"/>
      <c r="AI221" s="183"/>
      <c r="AJ221" s="183"/>
      <c r="AK221" s="183"/>
      <c r="AL221" s="183"/>
      <c r="AM221" s="183"/>
      <c r="AN221" s="183"/>
      <c r="AO221" s="183"/>
      <c r="AP221" s="183"/>
      <c r="AQ221" s="183"/>
      <c r="AR221" s="183"/>
      <c r="AS221" s="183"/>
      <c r="AT221" s="183"/>
      <c r="AU221" s="183"/>
      <c r="AV221" s="183"/>
      <c r="AW221" s="183"/>
      <c r="AX221" s="183"/>
      <c r="AY221" s="183"/>
      <c r="AZ221" s="183"/>
      <c r="BA221" s="183"/>
      <c r="BB221" s="183"/>
    </row>
    <row r="222" spans="1:54" x14ac:dyDescent="0.2">
      <c r="A222" s="183"/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  <c r="AN222" s="183"/>
      <c r="AO222" s="183"/>
      <c r="AP222" s="183"/>
      <c r="AQ222" s="183"/>
      <c r="AR222" s="183"/>
      <c r="AS222" s="183"/>
      <c r="AT222" s="183"/>
      <c r="AU222" s="183"/>
      <c r="AV222" s="183"/>
      <c r="AW222" s="183"/>
      <c r="AX222" s="183"/>
      <c r="AY222" s="183"/>
      <c r="AZ222" s="183"/>
      <c r="BA222" s="183"/>
      <c r="BB222" s="183"/>
    </row>
    <row r="223" spans="1:54" x14ac:dyDescent="0.2">
      <c r="A223" s="183"/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  <c r="AB223" s="183"/>
      <c r="AC223" s="183"/>
      <c r="AD223" s="183"/>
      <c r="AE223" s="183"/>
      <c r="AF223" s="183"/>
      <c r="AG223" s="183"/>
      <c r="AH223" s="183"/>
      <c r="AI223" s="183"/>
      <c r="AJ223" s="183"/>
      <c r="AK223" s="183"/>
      <c r="AL223" s="183"/>
      <c r="AM223" s="183"/>
      <c r="AN223" s="183"/>
      <c r="AO223" s="183"/>
      <c r="AP223" s="183"/>
      <c r="AQ223" s="183"/>
      <c r="AR223" s="183"/>
      <c r="AS223" s="183"/>
      <c r="AT223" s="183"/>
      <c r="AU223" s="183"/>
      <c r="AV223" s="183"/>
      <c r="AW223" s="183"/>
      <c r="AX223" s="183"/>
      <c r="AY223" s="183"/>
      <c r="AZ223" s="183"/>
      <c r="BA223" s="183"/>
      <c r="BB223" s="183"/>
    </row>
    <row r="224" spans="1:54" x14ac:dyDescent="0.2">
      <c r="A224" s="183"/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  <c r="AB224" s="183"/>
      <c r="AC224" s="183"/>
      <c r="AD224" s="183"/>
      <c r="AE224" s="183"/>
      <c r="AF224" s="183"/>
      <c r="AG224" s="183"/>
      <c r="AH224" s="183"/>
      <c r="AI224" s="183"/>
      <c r="AJ224" s="183"/>
      <c r="AK224" s="183"/>
      <c r="AL224" s="183"/>
      <c r="AM224" s="183"/>
      <c r="AN224" s="183"/>
      <c r="AO224" s="183"/>
      <c r="AP224" s="183"/>
      <c r="AQ224" s="183"/>
      <c r="AR224" s="183"/>
      <c r="AS224" s="183"/>
      <c r="AT224" s="183"/>
      <c r="AU224" s="183"/>
      <c r="AV224" s="183"/>
      <c r="AW224" s="183"/>
      <c r="AX224" s="183"/>
      <c r="AY224" s="183"/>
      <c r="AZ224" s="183"/>
      <c r="BA224" s="183"/>
      <c r="BB224" s="183"/>
    </row>
    <row r="225" spans="1:54" x14ac:dyDescent="0.2">
      <c r="A225" s="183"/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</row>
    <row r="226" spans="1:54" x14ac:dyDescent="0.2">
      <c r="A226" s="183"/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  <c r="AB226" s="183"/>
      <c r="AC226" s="183"/>
      <c r="AD226" s="183"/>
      <c r="AE226" s="183"/>
      <c r="AF226" s="183"/>
      <c r="AG226" s="183"/>
      <c r="AH226" s="183"/>
      <c r="AI226" s="183"/>
      <c r="AJ226" s="183"/>
      <c r="AK226" s="183"/>
      <c r="AL226" s="183"/>
      <c r="AM226" s="183"/>
      <c r="AN226" s="183"/>
      <c r="AO226" s="183"/>
      <c r="AP226" s="183"/>
      <c r="AQ226" s="183"/>
      <c r="AR226" s="183"/>
      <c r="AS226" s="183"/>
      <c r="AT226" s="183"/>
      <c r="AU226" s="183"/>
      <c r="AV226" s="183"/>
      <c r="AW226" s="183"/>
      <c r="AX226" s="183"/>
      <c r="AY226" s="183"/>
      <c r="AZ226" s="183"/>
      <c r="BA226" s="183"/>
      <c r="BB226" s="183"/>
    </row>
    <row r="227" spans="1:54" x14ac:dyDescent="0.2">
      <c r="A227" s="183"/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3"/>
      <c r="AT227" s="183"/>
      <c r="AU227" s="183"/>
      <c r="AV227" s="183"/>
      <c r="AW227" s="183"/>
      <c r="AX227" s="183"/>
      <c r="AY227" s="183"/>
      <c r="AZ227" s="183"/>
      <c r="BA227" s="183"/>
      <c r="BB227" s="183"/>
    </row>
    <row r="228" spans="1:54" x14ac:dyDescent="0.2">
      <c r="A228" s="183"/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3"/>
      <c r="AT228" s="183"/>
      <c r="AU228" s="183"/>
      <c r="AV228" s="183"/>
      <c r="AW228" s="183"/>
      <c r="AX228" s="183"/>
      <c r="AY228" s="183"/>
      <c r="AZ228" s="183"/>
      <c r="BA228" s="183"/>
      <c r="BB228" s="183"/>
    </row>
    <row r="229" spans="1:54" x14ac:dyDescent="0.2">
      <c r="A229" s="183"/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3"/>
      <c r="AT229" s="183"/>
      <c r="AU229" s="183"/>
      <c r="AV229" s="183"/>
      <c r="AW229" s="183"/>
      <c r="AX229" s="183"/>
      <c r="AY229" s="183"/>
      <c r="AZ229" s="183"/>
      <c r="BA229" s="183"/>
      <c r="BB229" s="183"/>
    </row>
    <row r="230" spans="1:54" x14ac:dyDescent="0.2">
      <c r="A230" s="183"/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</row>
    <row r="231" spans="1:54" x14ac:dyDescent="0.2">
      <c r="A231" s="183"/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183"/>
      <c r="AT231" s="183"/>
      <c r="AU231" s="183"/>
      <c r="AV231" s="183"/>
      <c r="AW231" s="183"/>
      <c r="AX231" s="183"/>
      <c r="AY231" s="183"/>
      <c r="AZ231" s="183"/>
      <c r="BA231" s="183"/>
      <c r="BB231" s="183"/>
    </row>
    <row r="232" spans="1:54" x14ac:dyDescent="0.2">
      <c r="A232" s="183"/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83"/>
      <c r="AT232" s="183"/>
      <c r="AU232" s="183"/>
      <c r="AV232" s="183"/>
      <c r="AW232" s="183"/>
      <c r="AX232" s="183"/>
      <c r="AY232" s="183"/>
      <c r="AZ232" s="183"/>
      <c r="BA232" s="183"/>
      <c r="BB232" s="183"/>
    </row>
    <row r="233" spans="1:54" x14ac:dyDescent="0.2">
      <c r="A233" s="183"/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83"/>
      <c r="AT233" s="183"/>
      <c r="AU233" s="183"/>
      <c r="AV233" s="183"/>
      <c r="AW233" s="183"/>
      <c r="AX233" s="183"/>
      <c r="AY233" s="183"/>
      <c r="AZ233" s="183"/>
      <c r="BA233" s="183"/>
      <c r="BB233" s="183"/>
    </row>
    <row r="234" spans="1:54" x14ac:dyDescent="0.2">
      <c r="A234" s="183"/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83"/>
      <c r="AT234" s="183"/>
      <c r="AU234" s="183"/>
      <c r="AV234" s="183"/>
      <c r="AW234" s="183"/>
      <c r="AX234" s="183"/>
      <c r="AY234" s="183"/>
      <c r="AZ234" s="183"/>
      <c r="BA234" s="183"/>
      <c r="BB234" s="183"/>
    </row>
    <row r="235" spans="1:54" x14ac:dyDescent="0.2">
      <c r="A235" s="183"/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183"/>
      <c r="AT235" s="183"/>
      <c r="AU235" s="183"/>
      <c r="AV235" s="183"/>
      <c r="AW235" s="183"/>
      <c r="AX235" s="183"/>
      <c r="AY235" s="183"/>
      <c r="AZ235" s="183"/>
      <c r="BA235" s="183"/>
      <c r="BB235" s="183"/>
    </row>
    <row r="236" spans="1:54" x14ac:dyDescent="0.2">
      <c r="A236" s="183"/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  <c r="AB236" s="183"/>
      <c r="AC236" s="183"/>
      <c r="AD236" s="183"/>
      <c r="AE236" s="183"/>
      <c r="AF236" s="183"/>
      <c r="AG236" s="183"/>
      <c r="AH236" s="183"/>
      <c r="AI236" s="183"/>
      <c r="AJ236" s="183"/>
      <c r="AK236" s="183"/>
      <c r="AL236" s="183"/>
      <c r="AM236" s="183"/>
      <c r="AN236" s="183"/>
      <c r="AO236" s="183"/>
      <c r="AP236" s="183"/>
      <c r="AQ236" s="183"/>
      <c r="AR236" s="183"/>
      <c r="AS236" s="183"/>
      <c r="AT236" s="183"/>
      <c r="AU236" s="183"/>
      <c r="AV236" s="183"/>
      <c r="AW236" s="183"/>
      <c r="AX236" s="183"/>
      <c r="AY236" s="183"/>
      <c r="AZ236" s="183"/>
      <c r="BA236" s="183"/>
      <c r="BB236" s="183"/>
    </row>
    <row r="237" spans="1:54" x14ac:dyDescent="0.2">
      <c r="A237" s="183"/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  <c r="AB237" s="183"/>
      <c r="AC237" s="183"/>
      <c r="AD237" s="183"/>
      <c r="AE237" s="183"/>
      <c r="AF237" s="183"/>
      <c r="AG237" s="183"/>
      <c r="AH237" s="183"/>
      <c r="AI237" s="183"/>
      <c r="AJ237" s="183"/>
      <c r="AK237" s="183"/>
      <c r="AL237" s="183"/>
      <c r="AM237" s="183"/>
      <c r="AN237" s="183"/>
      <c r="AO237" s="183"/>
      <c r="AP237" s="183"/>
      <c r="AQ237" s="183"/>
      <c r="AR237" s="183"/>
      <c r="AS237" s="183"/>
      <c r="AT237" s="183"/>
      <c r="AU237" s="183"/>
      <c r="AV237" s="183"/>
      <c r="AW237" s="183"/>
      <c r="AX237" s="183"/>
      <c r="AY237" s="183"/>
      <c r="AZ237" s="183"/>
      <c r="BA237" s="183"/>
      <c r="BB237" s="183"/>
    </row>
    <row r="238" spans="1:54" x14ac:dyDescent="0.2">
      <c r="A238" s="183"/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  <c r="AB238" s="183"/>
      <c r="AC238" s="183"/>
      <c r="AD238" s="183"/>
      <c r="AE238" s="183"/>
      <c r="AF238" s="183"/>
      <c r="AG238" s="183"/>
      <c r="AH238" s="183"/>
      <c r="AI238" s="183"/>
      <c r="AJ238" s="183"/>
      <c r="AK238" s="183"/>
      <c r="AL238" s="183"/>
      <c r="AM238" s="183"/>
      <c r="AN238" s="183"/>
      <c r="AO238" s="183"/>
      <c r="AP238" s="183"/>
      <c r="AQ238" s="183"/>
      <c r="AR238" s="183"/>
      <c r="AS238" s="183"/>
      <c r="AT238" s="183"/>
      <c r="AU238" s="183"/>
      <c r="AV238" s="183"/>
      <c r="AW238" s="183"/>
      <c r="AX238" s="183"/>
      <c r="AY238" s="183"/>
      <c r="AZ238" s="183"/>
      <c r="BA238" s="183"/>
      <c r="BB238" s="183"/>
    </row>
    <row r="239" spans="1:54" x14ac:dyDescent="0.2">
      <c r="A239" s="183"/>
      <c r="B239" s="183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  <c r="AB239" s="183"/>
      <c r="AC239" s="183"/>
      <c r="AD239" s="183"/>
      <c r="AE239" s="183"/>
      <c r="AF239" s="183"/>
      <c r="AG239" s="183"/>
      <c r="AH239" s="183"/>
      <c r="AI239" s="183"/>
      <c r="AJ239" s="183"/>
      <c r="AK239" s="183"/>
      <c r="AL239" s="183"/>
      <c r="AM239" s="183"/>
      <c r="AN239" s="183"/>
      <c r="AO239" s="183"/>
      <c r="AP239" s="183"/>
      <c r="AQ239" s="183"/>
      <c r="AR239" s="183"/>
      <c r="AS239" s="183"/>
      <c r="AT239" s="183"/>
      <c r="AU239" s="183"/>
      <c r="AV239" s="183"/>
      <c r="AW239" s="183"/>
      <c r="AX239" s="183"/>
      <c r="AY239" s="183"/>
      <c r="AZ239" s="183"/>
      <c r="BA239" s="183"/>
      <c r="BB239" s="183"/>
    </row>
    <row r="240" spans="1:54" x14ac:dyDescent="0.2">
      <c r="A240" s="183"/>
      <c r="B240" s="183"/>
      <c r="C240" s="183"/>
      <c r="D240" s="183"/>
      <c r="E240" s="183"/>
      <c r="F240" s="183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  <c r="AB240" s="183"/>
      <c r="AC240" s="183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  <c r="AN240" s="183"/>
      <c r="AO240" s="183"/>
      <c r="AP240" s="183"/>
      <c r="AQ240" s="183"/>
      <c r="AR240" s="183"/>
      <c r="AS240" s="183"/>
      <c r="AT240" s="183"/>
      <c r="AU240" s="183"/>
      <c r="AV240" s="183"/>
      <c r="AW240" s="183"/>
      <c r="AX240" s="183"/>
      <c r="AY240" s="183"/>
      <c r="AZ240" s="183"/>
      <c r="BA240" s="183"/>
      <c r="BB240" s="183"/>
    </row>
    <row r="241" spans="1:54" x14ac:dyDescent="0.2">
      <c r="A241" s="183"/>
      <c r="B241" s="183"/>
      <c r="C241" s="183"/>
      <c r="D241" s="183"/>
      <c r="E241" s="183"/>
      <c r="F241" s="183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  <c r="AB241" s="183"/>
      <c r="AC241" s="183"/>
      <c r="AD241" s="183"/>
      <c r="AE241" s="183"/>
      <c r="AF241" s="183"/>
      <c r="AG241" s="183"/>
      <c r="AH241" s="183"/>
      <c r="AI241" s="183"/>
      <c r="AJ241" s="183"/>
      <c r="AK241" s="183"/>
      <c r="AL241" s="183"/>
      <c r="AM241" s="183"/>
      <c r="AN241" s="183"/>
      <c r="AO241" s="183"/>
      <c r="AP241" s="183"/>
      <c r="AQ241" s="183"/>
      <c r="AR241" s="183"/>
      <c r="AS241" s="183"/>
      <c r="AT241" s="183"/>
      <c r="AU241" s="183"/>
      <c r="AV241" s="183"/>
      <c r="AW241" s="183"/>
      <c r="AX241" s="183"/>
      <c r="AY241" s="183"/>
      <c r="AZ241" s="183"/>
      <c r="BA241" s="183"/>
      <c r="BB241" s="183"/>
    </row>
    <row r="242" spans="1:54" x14ac:dyDescent="0.2">
      <c r="A242" s="183"/>
      <c r="B242" s="183"/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  <c r="AB242" s="183"/>
      <c r="AC242" s="183"/>
      <c r="AD242" s="183"/>
      <c r="AE242" s="183"/>
      <c r="AF242" s="183"/>
      <c r="AG242" s="183"/>
      <c r="AH242" s="183"/>
      <c r="AI242" s="183"/>
      <c r="AJ242" s="183"/>
      <c r="AK242" s="183"/>
      <c r="AL242" s="183"/>
      <c r="AM242" s="183"/>
      <c r="AN242" s="183"/>
      <c r="AO242" s="183"/>
      <c r="AP242" s="183"/>
      <c r="AQ242" s="183"/>
      <c r="AR242" s="183"/>
      <c r="AS242" s="183"/>
      <c r="AT242" s="183"/>
      <c r="AU242" s="183"/>
      <c r="AV242" s="183"/>
      <c r="AW242" s="183"/>
      <c r="AX242" s="183"/>
      <c r="AY242" s="183"/>
      <c r="AZ242" s="183"/>
      <c r="BA242" s="183"/>
      <c r="BB242" s="183"/>
    </row>
    <row r="243" spans="1:54" x14ac:dyDescent="0.2">
      <c r="A243" s="183"/>
      <c r="B243" s="18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83"/>
      <c r="AG243" s="183"/>
      <c r="AH243" s="183"/>
      <c r="AI243" s="183"/>
      <c r="AJ243" s="183"/>
      <c r="AK243" s="183"/>
      <c r="AL243" s="183"/>
      <c r="AM243" s="183"/>
      <c r="AN243" s="183"/>
      <c r="AO243" s="183"/>
      <c r="AP243" s="183"/>
      <c r="AQ243" s="183"/>
      <c r="AR243" s="183"/>
      <c r="AS243" s="183"/>
      <c r="AT243" s="183"/>
      <c r="AU243" s="183"/>
      <c r="AV243" s="183"/>
      <c r="AW243" s="183"/>
      <c r="AX243" s="183"/>
      <c r="AY243" s="183"/>
      <c r="AZ243" s="183"/>
      <c r="BA243" s="183"/>
      <c r="BB243" s="183"/>
    </row>
    <row r="244" spans="1:54" x14ac:dyDescent="0.2">
      <c r="A244" s="183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183"/>
      <c r="AG244" s="183"/>
      <c r="AH244" s="183"/>
      <c r="AI244" s="183"/>
      <c r="AJ244" s="183"/>
      <c r="AK244" s="183"/>
      <c r="AL244" s="183"/>
      <c r="AM244" s="183"/>
      <c r="AN244" s="183"/>
      <c r="AO244" s="183"/>
      <c r="AP244" s="183"/>
      <c r="AQ244" s="183"/>
      <c r="AR244" s="183"/>
      <c r="AS244" s="183"/>
      <c r="AT244" s="183"/>
      <c r="AU244" s="183"/>
      <c r="AV244" s="183"/>
      <c r="AW244" s="183"/>
      <c r="AX244" s="183"/>
      <c r="AY244" s="183"/>
      <c r="AZ244" s="183"/>
      <c r="BA244" s="183"/>
      <c r="BB244" s="183"/>
    </row>
    <row r="245" spans="1:54" x14ac:dyDescent="0.2">
      <c r="A245" s="183"/>
      <c r="B245" s="183"/>
      <c r="C245" s="183"/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  <c r="AN245" s="183"/>
      <c r="AO245" s="183"/>
      <c r="AP245" s="183"/>
      <c r="AQ245" s="183"/>
      <c r="AR245" s="183"/>
      <c r="AS245" s="183"/>
      <c r="AT245" s="183"/>
      <c r="AU245" s="183"/>
      <c r="AV245" s="183"/>
      <c r="AW245" s="183"/>
      <c r="AX245" s="183"/>
      <c r="AY245" s="183"/>
      <c r="AZ245" s="183"/>
      <c r="BA245" s="183"/>
      <c r="BB245" s="183"/>
    </row>
    <row r="246" spans="1:54" x14ac:dyDescent="0.2">
      <c r="A246" s="183"/>
      <c r="B246" s="183"/>
      <c r="C246" s="183"/>
      <c r="D246" s="183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  <c r="AB246" s="183"/>
      <c r="AC246" s="183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  <c r="AN246" s="183"/>
      <c r="AO246" s="183"/>
      <c r="AP246" s="183"/>
      <c r="AQ246" s="183"/>
      <c r="AR246" s="183"/>
      <c r="AS246" s="183"/>
      <c r="AT246" s="183"/>
      <c r="AU246" s="183"/>
      <c r="AV246" s="183"/>
      <c r="AW246" s="183"/>
      <c r="AX246" s="183"/>
      <c r="AY246" s="183"/>
      <c r="AZ246" s="183"/>
      <c r="BA246" s="183"/>
      <c r="BB246" s="183"/>
    </row>
    <row r="247" spans="1:54" x14ac:dyDescent="0.2">
      <c r="A247" s="183"/>
      <c r="B247" s="183"/>
      <c r="C247" s="183"/>
      <c r="D247" s="183"/>
      <c r="E247" s="183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  <c r="AB247" s="183"/>
      <c r="AC247" s="183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  <c r="AN247" s="183"/>
      <c r="AO247" s="183"/>
      <c r="AP247" s="183"/>
      <c r="AQ247" s="183"/>
      <c r="AR247" s="183"/>
      <c r="AS247" s="183"/>
      <c r="AT247" s="183"/>
      <c r="AU247" s="183"/>
      <c r="AV247" s="183"/>
      <c r="AW247" s="183"/>
      <c r="AX247" s="183"/>
      <c r="AY247" s="183"/>
      <c r="AZ247" s="183"/>
      <c r="BA247" s="183"/>
      <c r="BB247" s="183"/>
    </row>
    <row r="248" spans="1:54" x14ac:dyDescent="0.2">
      <c r="A248" s="183"/>
      <c r="B248" s="183"/>
      <c r="C248" s="183"/>
      <c r="D248" s="183"/>
      <c r="E248" s="183"/>
      <c r="F248" s="183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183"/>
      <c r="AT248" s="183"/>
      <c r="AU248" s="183"/>
      <c r="AV248" s="183"/>
      <c r="AW248" s="183"/>
      <c r="AX248" s="183"/>
      <c r="AY248" s="183"/>
      <c r="AZ248" s="183"/>
      <c r="BA248" s="183"/>
      <c r="BB248" s="183"/>
    </row>
    <row r="249" spans="1:54" x14ac:dyDescent="0.2">
      <c r="A249" s="183"/>
      <c r="B249" s="183"/>
      <c r="C249" s="183"/>
      <c r="D249" s="183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  <c r="AB249" s="183"/>
      <c r="AC249" s="183"/>
      <c r="AD249" s="183"/>
      <c r="AE249" s="183"/>
      <c r="AF249" s="183"/>
      <c r="AG249" s="183"/>
      <c r="AH249" s="183"/>
      <c r="AI249" s="183"/>
      <c r="AJ249" s="183"/>
      <c r="AK249" s="183"/>
      <c r="AL249" s="183"/>
      <c r="AM249" s="183"/>
      <c r="AN249" s="183"/>
      <c r="AO249" s="183"/>
      <c r="AP249" s="183"/>
      <c r="AQ249" s="183"/>
      <c r="AR249" s="183"/>
      <c r="AS249" s="183"/>
      <c r="AT249" s="183"/>
      <c r="AU249" s="183"/>
      <c r="AV249" s="183"/>
      <c r="AW249" s="183"/>
      <c r="AX249" s="183"/>
      <c r="AY249" s="183"/>
      <c r="AZ249" s="183"/>
      <c r="BA249" s="183"/>
      <c r="BB249" s="183"/>
    </row>
    <row r="250" spans="1:54" x14ac:dyDescent="0.2">
      <c r="A250" s="183"/>
      <c r="B250" s="183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3"/>
      <c r="AF250" s="183"/>
      <c r="AG250" s="183"/>
      <c r="AH250" s="183"/>
      <c r="AI250" s="183"/>
      <c r="AJ250" s="183"/>
      <c r="AK250" s="183"/>
      <c r="AL250" s="183"/>
      <c r="AM250" s="183"/>
      <c r="AN250" s="183"/>
      <c r="AO250" s="183"/>
      <c r="AP250" s="183"/>
      <c r="AQ250" s="183"/>
      <c r="AR250" s="183"/>
      <c r="AS250" s="183"/>
      <c r="AT250" s="183"/>
      <c r="AU250" s="183"/>
      <c r="AV250" s="183"/>
      <c r="AW250" s="183"/>
      <c r="AX250" s="183"/>
      <c r="AY250" s="183"/>
      <c r="AZ250" s="183"/>
      <c r="BA250" s="183"/>
      <c r="BB250" s="183"/>
    </row>
    <row r="251" spans="1:54" x14ac:dyDescent="0.2">
      <c r="A251" s="183"/>
      <c r="B251" s="183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  <c r="AN251" s="183"/>
      <c r="AO251" s="183"/>
      <c r="AP251" s="183"/>
      <c r="AQ251" s="183"/>
      <c r="AR251" s="183"/>
      <c r="AS251" s="183"/>
      <c r="AT251" s="183"/>
      <c r="AU251" s="183"/>
      <c r="AV251" s="183"/>
      <c r="AW251" s="183"/>
      <c r="AX251" s="183"/>
      <c r="AY251" s="183"/>
      <c r="AZ251" s="183"/>
      <c r="BA251" s="183"/>
      <c r="BB251" s="183"/>
    </row>
    <row r="252" spans="1:54" x14ac:dyDescent="0.2">
      <c r="A252" s="183"/>
      <c r="B252" s="183"/>
      <c r="C252" s="183"/>
      <c r="D252" s="183"/>
      <c r="E252" s="183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  <c r="AB252" s="183"/>
      <c r="AC252" s="183"/>
      <c r="AD252" s="183"/>
      <c r="AE252" s="183"/>
      <c r="AF252" s="183"/>
      <c r="AG252" s="183"/>
      <c r="AH252" s="183"/>
      <c r="AI252" s="183"/>
      <c r="AJ252" s="183"/>
      <c r="AK252" s="183"/>
      <c r="AL252" s="183"/>
      <c r="AM252" s="183"/>
      <c r="AN252" s="183"/>
      <c r="AO252" s="183"/>
      <c r="AP252" s="183"/>
      <c r="AQ252" s="183"/>
      <c r="AR252" s="183"/>
      <c r="AS252" s="183"/>
      <c r="AT252" s="183"/>
      <c r="AU252" s="183"/>
      <c r="AV252" s="183"/>
      <c r="AW252" s="183"/>
      <c r="AX252" s="183"/>
      <c r="AY252" s="183"/>
      <c r="AZ252" s="183"/>
      <c r="BA252" s="183"/>
      <c r="BB252" s="183"/>
    </row>
    <row r="253" spans="1:54" x14ac:dyDescent="0.2">
      <c r="A253" s="183"/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  <c r="AB253" s="183"/>
      <c r="AC253" s="183"/>
      <c r="AD253" s="183"/>
      <c r="AE253" s="183"/>
      <c r="AF253" s="183"/>
      <c r="AG253" s="183"/>
      <c r="AH253" s="183"/>
      <c r="AI253" s="183"/>
      <c r="AJ253" s="183"/>
      <c r="AK253" s="183"/>
      <c r="AL253" s="183"/>
      <c r="AM253" s="183"/>
      <c r="AN253" s="183"/>
      <c r="AO253" s="183"/>
      <c r="AP253" s="183"/>
      <c r="AQ253" s="183"/>
      <c r="AR253" s="183"/>
      <c r="AS253" s="183"/>
      <c r="AT253" s="183"/>
      <c r="AU253" s="183"/>
      <c r="AV253" s="183"/>
      <c r="AW253" s="183"/>
      <c r="AX253" s="183"/>
      <c r="AY253" s="183"/>
      <c r="AZ253" s="183"/>
      <c r="BA253" s="183"/>
      <c r="BB253" s="183"/>
    </row>
    <row r="254" spans="1:54" x14ac:dyDescent="0.2">
      <c r="A254" s="183"/>
      <c r="B254" s="183"/>
      <c r="C254" s="183"/>
      <c r="D254" s="183"/>
      <c r="E254" s="183"/>
      <c r="F254" s="183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  <c r="AB254" s="183"/>
      <c r="AC254" s="183"/>
      <c r="AD254" s="183"/>
      <c r="AE254" s="183"/>
      <c r="AF254" s="183"/>
      <c r="AG254" s="183"/>
      <c r="AH254" s="183"/>
      <c r="AI254" s="183"/>
      <c r="AJ254" s="183"/>
      <c r="AK254" s="183"/>
      <c r="AL254" s="183"/>
      <c r="AM254" s="183"/>
      <c r="AN254" s="183"/>
      <c r="AO254" s="183"/>
      <c r="AP254" s="183"/>
      <c r="AQ254" s="183"/>
      <c r="AR254" s="183"/>
      <c r="AS254" s="183"/>
      <c r="AT254" s="183"/>
      <c r="AU254" s="183"/>
      <c r="AV254" s="183"/>
      <c r="AW254" s="183"/>
      <c r="AX254" s="183"/>
      <c r="AY254" s="183"/>
      <c r="AZ254" s="183"/>
      <c r="BA254" s="183"/>
      <c r="BB254" s="183"/>
    </row>
    <row r="255" spans="1:54" x14ac:dyDescent="0.2">
      <c r="A255" s="183"/>
      <c r="B255" s="183"/>
      <c r="C255" s="183"/>
      <c r="D255" s="183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  <c r="AB255" s="183"/>
      <c r="AC255" s="183"/>
      <c r="AD255" s="183"/>
      <c r="AE255" s="183"/>
      <c r="AF255" s="183"/>
      <c r="AG255" s="183"/>
      <c r="AH255" s="183"/>
      <c r="AI255" s="183"/>
      <c r="AJ255" s="183"/>
      <c r="AK255" s="183"/>
      <c r="AL255" s="183"/>
      <c r="AM255" s="183"/>
      <c r="AN255" s="183"/>
      <c r="AO255" s="183"/>
      <c r="AP255" s="183"/>
      <c r="AQ255" s="183"/>
      <c r="AR255" s="183"/>
      <c r="AS255" s="183"/>
      <c r="AT255" s="183"/>
      <c r="AU255" s="183"/>
      <c r="AV255" s="183"/>
      <c r="AW255" s="183"/>
      <c r="AX255" s="183"/>
      <c r="AY255" s="183"/>
      <c r="AZ255" s="183"/>
      <c r="BA255" s="183"/>
      <c r="BB255" s="183"/>
    </row>
    <row r="256" spans="1:54" x14ac:dyDescent="0.2">
      <c r="A256" s="183"/>
      <c r="B256" s="183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3"/>
      <c r="AF256" s="183"/>
      <c r="AG256" s="183"/>
      <c r="AH256" s="183"/>
      <c r="AI256" s="183"/>
      <c r="AJ256" s="183"/>
      <c r="AK256" s="183"/>
      <c r="AL256" s="183"/>
      <c r="AM256" s="183"/>
      <c r="AN256" s="183"/>
      <c r="AO256" s="183"/>
      <c r="AP256" s="183"/>
      <c r="AQ256" s="183"/>
      <c r="AR256" s="183"/>
      <c r="AS256" s="183"/>
      <c r="AT256" s="183"/>
      <c r="AU256" s="183"/>
      <c r="AV256" s="183"/>
      <c r="AW256" s="183"/>
      <c r="AX256" s="183"/>
      <c r="AY256" s="183"/>
      <c r="AZ256" s="183"/>
      <c r="BA256" s="183"/>
      <c r="BB256" s="183"/>
    </row>
    <row r="257" spans="1:54" x14ac:dyDescent="0.2">
      <c r="A257" s="183"/>
      <c r="B257" s="183"/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  <c r="AB257" s="183"/>
      <c r="AC257" s="183"/>
      <c r="AD257" s="183"/>
      <c r="AE257" s="183"/>
      <c r="AF257" s="183"/>
      <c r="AG257" s="183"/>
      <c r="AH257" s="183"/>
      <c r="AI257" s="183"/>
      <c r="AJ257" s="183"/>
      <c r="AK257" s="183"/>
      <c r="AL257" s="183"/>
      <c r="AM257" s="183"/>
      <c r="AN257" s="183"/>
      <c r="AO257" s="183"/>
      <c r="AP257" s="183"/>
      <c r="AQ257" s="183"/>
      <c r="AR257" s="183"/>
      <c r="AS257" s="183"/>
      <c r="AT257" s="183"/>
      <c r="AU257" s="183"/>
      <c r="AV257" s="183"/>
      <c r="AW257" s="183"/>
      <c r="AX257" s="183"/>
      <c r="AY257" s="183"/>
      <c r="AZ257" s="183"/>
      <c r="BA257" s="183"/>
      <c r="BB257" s="183"/>
    </row>
    <row r="258" spans="1:54" x14ac:dyDescent="0.2">
      <c r="A258" s="183"/>
      <c r="B258" s="183"/>
      <c r="C258" s="183"/>
      <c r="D258" s="183"/>
      <c r="E258" s="183"/>
      <c r="F258" s="183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183"/>
      <c r="AT258" s="183"/>
      <c r="AU258" s="183"/>
      <c r="AV258" s="183"/>
      <c r="AW258" s="183"/>
      <c r="AX258" s="183"/>
      <c r="AY258" s="183"/>
      <c r="AZ258" s="183"/>
      <c r="BA258" s="183"/>
      <c r="BB258" s="183"/>
    </row>
    <row r="259" spans="1:54" x14ac:dyDescent="0.2">
      <c r="A259" s="183"/>
      <c r="B259" s="183"/>
      <c r="C259" s="183"/>
      <c r="D259" s="183"/>
      <c r="E259" s="183"/>
      <c r="F259" s="183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183"/>
      <c r="AT259" s="183"/>
      <c r="AU259" s="183"/>
      <c r="AV259" s="183"/>
      <c r="AW259" s="183"/>
      <c r="AX259" s="183"/>
      <c r="AY259" s="183"/>
      <c r="AZ259" s="183"/>
      <c r="BA259" s="183"/>
      <c r="BB259" s="183"/>
    </row>
    <row r="260" spans="1:54" x14ac:dyDescent="0.2">
      <c r="A260" s="183"/>
      <c r="B260" s="183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183"/>
      <c r="AT260" s="183"/>
      <c r="AU260" s="183"/>
      <c r="AV260" s="183"/>
      <c r="AW260" s="183"/>
      <c r="AX260" s="183"/>
      <c r="AY260" s="183"/>
      <c r="AZ260" s="183"/>
      <c r="BA260" s="183"/>
      <c r="BB260" s="183"/>
    </row>
    <row r="261" spans="1:54" x14ac:dyDescent="0.2">
      <c r="A261" s="183"/>
      <c r="B261" s="183"/>
      <c r="C261" s="183"/>
      <c r="D261" s="183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183"/>
      <c r="AT261" s="183"/>
      <c r="AU261" s="183"/>
      <c r="AV261" s="183"/>
      <c r="AW261" s="183"/>
      <c r="AX261" s="183"/>
      <c r="AY261" s="183"/>
      <c r="AZ261" s="183"/>
      <c r="BA261" s="183"/>
      <c r="BB261" s="183"/>
    </row>
    <row r="262" spans="1:54" x14ac:dyDescent="0.2">
      <c r="A262" s="183"/>
      <c r="B262" s="183"/>
      <c r="C262" s="183"/>
      <c r="D262" s="183"/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183"/>
      <c r="AT262" s="183"/>
      <c r="AU262" s="183"/>
      <c r="AV262" s="183"/>
      <c r="AW262" s="183"/>
      <c r="AX262" s="183"/>
      <c r="AY262" s="183"/>
      <c r="AZ262" s="183"/>
      <c r="BA262" s="183"/>
      <c r="BB262" s="183"/>
    </row>
    <row r="263" spans="1:54" x14ac:dyDescent="0.2">
      <c r="A263" s="183"/>
      <c r="B263" s="183"/>
      <c r="C263" s="183"/>
      <c r="D263" s="183"/>
      <c r="E263" s="183"/>
      <c r="F263" s="183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183"/>
      <c r="AT263" s="183"/>
      <c r="AU263" s="183"/>
      <c r="AV263" s="183"/>
      <c r="AW263" s="183"/>
      <c r="AX263" s="183"/>
      <c r="AY263" s="183"/>
      <c r="AZ263" s="183"/>
      <c r="BA263" s="183"/>
      <c r="BB263" s="183"/>
    </row>
    <row r="264" spans="1:54" x14ac:dyDescent="0.2">
      <c r="A264" s="183"/>
      <c r="B264" s="183"/>
      <c r="C264" s="183"/>
      <c r="D264" s="183"/>
      <c r="E264" s="183"/>
      <c r="F264" s="183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183"/>
      <c r="AT264" s="183"/>
      <c r="AU264" s="183"/>
      <c r="AV264" s="183"/>
      <c r="AW264" s="183"/>
      <c r="AX264" s="183"/>
      <c r="AY264" s="183"/>
      <c r="AZ264" s="183"/>
      <c r="BA264" s="183"/>
      <c r="BB264" s="183"/>
    </row>
    <row r="265" spans="1:54" x14ac:dyDescent="0.2">
      <c r="A265" s="183"/>
      <c r="B265" s="183"/>
      <c r="C265" s="183"/>
      <c r="D265" s="183"/>
      <c r="E265" s="183"/>
      <c r="F265" s="183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183"/>
      <c r="AT265" s="183"/>
      <c r="AU265" s="183"/>
      <c r="AV265" s="183"/>
      <c r="AW265" s="183"/>
      <c r="AX265" s="183"/>
      <c r="AY265" s="183"/>
      <c r="AZ265" s="183"/>
      <c r="BA265" s="183"/>
      <c r="BB265" s="183"/>
    </row>
    <row r="266" spans="1:54" x14ac:dyDescent="0.2">
      <c r="A266" s="183"/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183"/>
      <c r="AT266" s="183"/>
      <c r="AU266" s="183"/>
      <c r="AV266" s="183"/>
      <c r="AW266" s="183"/>
      <c r="AX266" s="183"/>
      <c r="AY266" s="183"/>
      <c r="AZ266" s="183"/>
      <c r="BA266" s="183"/>
      <c r="BB266" s="183"/>
    </row>
    <row r="267" spans="1:54" x14ac:dyDescent="0.2">
      <c r="A267" s="183"/>
      <c r="B267" s="183"/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  <c r="AB267" s="183"/>
      <c r="AC267" s="183"/>
      <c r="AD267" s="183"/>
      <c r="AE267" s="183"/>
      <c r="AF267" s="183"/>
      <c r="AG267" s="183"/>
      <c r="AH267" s="183"/>
      <c r="AI267" s="183"/>
      <c r="AJ267" s="183"/>
      <c r="AK267" s="183"/>
      <c r="AL267" s="183"/>
      <c r="AM267" s="183"/>
      <c r="AN267" s="183"/>
      <c r="AO267" s="183"/>
      <c r="AP267" s="183"/>
      <c r="AQ267" s="183"/>
      <c r="AR267" s="183"/>
      <c r="AS267" s="183"/>
      <c r="AT267" s="183"/>
      <c r="AU267" s="183"/>
      <c r="AV267" s="183"/>
      <c r="AW267" s="183"/>
      <c r="AX267" s="183"/>
      <c r="AY267" s="183"/>
      <c r="AZ267" s="183"/>
      <c r="BA267" s="183"/>
      <c r="BB267" s="183"/>
    </row>
    <row r="268" spans="1:54" x14ac:dyDescent="0.2">
      <c r="A268" s="183"/>
      <c r="B268" s="183"/>
      <c r="C268" s="183"/>
      <c r="D268" s="183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  <c r="AB268" s="183"/>
      <c r="AC268" s="183"/>
      <c r="AD268" s="183"/>
      <c r="AE268" s="183"/>
      <c r="AF268" s="183"/>
      <c r="AG268" s="183"/>
      <c r="AH268" s="183"/>
      <c r="AI268" s="183"/>
      <c r="AJ268" s="183"/>
      <c r="AK268" s="183"/>
      <c r="AL268" s="183"/>
      <c r="AM268" s="183"/>
      <c r="AN268" s="183"/>
      <c r="AO268" s="183"/>
      <c r="AP268" s="183"/>
      <c r="AQ268" s="183"/>
      <c r="AR268" s="183"/>
      <c r="AS268" s="183"/>
      <c r="AT268" s="183"/>
      <c r="AU268" s="183"/>
      <c r="AV268" s="183"/>
      <c r="AW268" s="183"/>
      <c r="AX268" s="183"/>
      <c r="AY268" s="183"/>
      <c r="AZ268" s="183"/>
      <c r="BA268" s="183"/>
      <c r="BB268" s="183"/>
    </row>
    <row r="269" spans="1:54" x14ac:dyDescent="0.2">
      <c r="A269" s="183"/>
      <c r="B269" s="183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  <c r="AB269" s="183"/>
      <c r="AC269" s="183"/>
      <c r="AD269" s="183"/>
      <c r="AE269" s="183"/>
      <c r="AF269" s="183"/>
      <c r="AG269" s="183"/>
      <c r="AH269" s="183"/>
      <c r="AI269" s="183"/>
      <c r="AJ269" s="183"/>
      <c r="AK269" s="183"/>
      <c r="AL269" s="183"/>
      <c r="AM269" s="183"/>
      <c r="AN269" s="183"/>
      <c r="AO269" s="183"/>
      <c r="AP269" s="183"/>
      <c r="AQ269" s="183"/>
      <c r="AR269" s="183"/>
      <c r="AS269" s="183"/>
      <c r="AT269" s="183"/>
      <c r="AU269" s="183"/>
      <c r="AV269" s="183"/>
      <c r="AW269" s="183"/>
      <c r="AX269" s="183"/>
      <c r="AY269" s="183"/>
      <c r="AZ269" s="183"/>
      <c r="BA269" s="183"/>
      <c r="BB269" s="183"/>
    </row>
    <row r="270" spans="1:54" x14ac:dyDescent="0.2">
      <c r="A270" s="183"/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  <c r="AO270" s="183"/>
      <c r="AP270" s="183"/>
      <c r="AQ270" s="183"/>
      <c r="AR270" s="183"/>
      <c r="AS270" s="183"/>
      <c r="AT270" s="183"/>
      <c r="AU270" s="183"/>
      <c r="AV270" s="183"/>
      <c r="AW270" s="183"/>
      <c r="AX270" s="183"/>
      <c r="AY270" s="183"/>
      <c r="AZ270" s="183"/>
      <c r="BA270" s="183"/>
      <c r="BB270" s="183"/>
    </row>
    <row r="271" spans="1:54" x14ac:dyDescent="0.2">
      <c r="A271" s="183"/>
      <c r="B271" s="183"/>
      <c r="C271" s="183"/>
      <c r="D271" s="183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  <c r="AB271" s="183"/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  <c r="AN271" s="183"/>
      <c r="AO271" s="183"/>
      <c r="AP271" s="183"/>
      <c r="AQ271" s="183"/>
      <c r="AR271" s="183"/>
      <c r="AS271" s="183"/>
      <c r="AT271" s="183"/>
      <c r="AU271" s="183"/>
      <c r="AV271" s="183"/>
      <c r="AW271" s="183"/>
      <c r="AX271" s="183"/>
      <c r="AY271" s="183"/>
      <c r="AZ271" s="183"/>
      <c r="BA271" s="183"/>
      <c r="BB271" s="183"/>
    </row>
    <row r="272" spans="1:54" x14ac:dyDescent="0.2">
      <c r="A272" s="183"/>
      <c r="B272" s="183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  <c r="AN272" s="183"/>
      <c r="AO272" s="183"/>
      <c r="AP272" s="183"/>
      <c r="AQ272" s="183"/>
      <c r="AR272" s="183"/>
      <c r="AS272" s="183"/>
      <c r="AT272" s="183"/>
      <c r="AU272" s="183"/>
      <c r="AV272" s="183"/>
      <c r="AW272" s="183"/>
      <c r="AX272" s="183"/>
      <c r="AY272" s="183"/>
      <c r="AZ272" s="183"/>
      <c r="BA272" s="183"/>
      <c r="BB272" s="183"/>
    </row>
    <row r="273" spans="1:54" x14ac:dyDescent="0.2">
      <c r="A273" s="183"/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  <c r="AB273" s="183"/>
      <c r="AC273" s="183"/>
      <c r="AD273" s="183"/>
      <c r="AE273" s="183"/>
      <c r="AF273" s="183"/>
      <c r="AG273" s="183"/>
      <c r="AH273" s="183"/>
      <c r="AI273" s="183"/>
      <c r="AJ273" s="183"/>
      <c r="AK273" s="183"/>
      <c r="AL273" s="183"/>
      <c r="AM273" s="183"/>
      <c r="AN273" s="183"/>
      <c r="AO273" s="183"/>
      <c r="AP273" s="183"/>
      <c r="AQ273" s="183"/>
      <c r="AR273" s="183"/>
      <c r="AS273" s="183"/>
      <c r="AT273" s="183"/>
      <c r="AU273" s="183"/>
      <c r="AV273" s="183"/>
      <c r="AW273" s="183"/>
      <c r="AX273" s="183"/>
      <c r="AY273" s="183"/>
      <c r="AZ273" s="183"/>
      <c r="BA273" s="183"/>
      <c r="BB273" s="183"/>
    </row>
    <row r="274" spans="1:54" x14ac:dyDescent="0.2">
      <c r="A274" s="183"/>
      <c r="B274" s="183"/>
      <c r="C274" s="183"/>
      <c r="D274" s="183"/>
      <c r="E274" s="183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  <c r="AN274" s="183"/>
      <c r="AO274" s="183"/>
      <c r="AP274" s="183"/>
      <c r="AQ274" s="183"/>
      <c r="AR274" s="183"/>
      <c r="AS274" s="183"/>
      <c r="AT274" s="183"/>
      <c r="AU274" s="183"/>
      <c r="AV274" s="183"/>
      <c r="AW274" s="183"/>
      <c r="AX274" s="183"/>
      <c r="AY274" s="183"/>
      <c r="AZ274" s="183"/>
      <c r="BA274" s="183"/>
      <c r="BB274" s="183"/>
    </row>
    <row r="275" spans="1:54" x14ac:dyDescent="0.2">
      <c r="A275" s="183"/>
      <c r="B275" s="183"/>
      <c r="C275" s="183"/>
      <c r="D275" s="183"/>
      <c r="E275" s="183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  <c r="AN275" s="183"/>
      <c r="AO275" s="183"/>
      <c r="AP275" s="183"/>
      <c r="AQ275" s="183"/>
      <c r="AR275" s="183"/>
      <c r="AS275" s="183"/>
      <c r="AT275" s="183"/>
      <c r="AU275" s="183"/>
      <c r="AV275" s="183"/>
      <c r="AW275" s="183"/>
      <c r="AX275" s="183"/>
      <c r="AY275" s="183"/>
      <c r="AZ275" s="183"/>
      <c r="BA275" s="183"/>
      <c r="BB275" s="183"/>
    </row>
    <row r="276" spans="1:54" x14ac:dyDescent="0.2">
      <c r="A276" s="183"/>
      <c r="B276" s="183"/>
      <c r="C276" s="183"/>
      <c r="D276" s="183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  <c r="AO276" s="183"/>
      <c r="AP276" s="183"/>
      <c r="AQ276" s="183"/>
      <c r="AR276" s="183"/>
      <c r="AS276" s="183"/>
      <c r="AT276" s="183"/>
      <c r="AU276" s="183"/>
      <c r="AV276" s="183"/>
      <c r="AW276" s="183"/>
      <c r="AX276" s="183"/>
      <c r="AY276" s="183"/>
      <c r="AZ276" s="183"/>
      <c r="BA276" s="183"/>
      <c r="BB276" s="183"/>
    </row>
    <row r="277" spans="1:54" x14ac:dyDescent="0.2">
      <c r="A277" s="183"/>
      <c r="B277" s="183"/>
      <c r="C277" s="183"/>
      <c r="D277" s="183"/>
      <c r="E277" s="183"/>
      <c r="F277" s="183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  <c r="AB277" s="183"/>
      <c r="AC277" s="183"/>
      <c r="AD277" s="183"/>
      <c r="AE277" s="183"/>
      <c r="AF277" s="183"/>
      <c r="AG277" s="183"/>
      <c r="AH277" s="183"/>
      <c r="AI277" s="183"/>
      <c r="AJ277" s="183"/>
      <c r="AK277" s="183"/>
      <c r="AL277" s="183"/>
      <c r="AM277" s="183"/>
      <c r="AN277" s="183"/>
      <c r="AO277" s="183"/>
      <c r="AP277" s="183"/>
      <c r="AQ277" s="183"/>
      <c r="AR277" s="183"/>
      <c r="AS277" s="183"/>
      <c r="AT277" s="183"/>
      <c r="AU277" s="183"/>
      <c r="AV277" s="183"/>
      <c r="AW277" s="183"/>
      <c r="AX277" s="183"/>
      <c r="AY277" s="183"/>
      <c r="AZ277" s="183"/>
      <c r="BA277" s="183"/>
      <c r="BB277" s="183"/>
    </row>
    <row r="278" spans="1:54" x14ac:dyDescent="0.2">
      <c r="A278" s="183"/>
      <c r="B278" s="183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3"/>
      <c r="AF278" s="183"/>
      <c r="AG278" s="183"/>
      <c r="AH278" s="183"/>
      <c r="AI278" s="183"/>
      <c r="AJ278" s="183"/>
      <c r="AK278" s="183"/>
      <c r="AL278" s="183"/>
      <c r="AM278" s="183"/>
      <c r="AN278" s="183"/>
      <c r="AO278" s="183"/>
      <c r="AP278" s="183"/>
      <c r="AQ278" s="183"/>
      <c r="AR278" s="183"/>
      <c r="AS278" s="183"/>
      <c r="AT278" s="183"/>
      <c r="AU278" s="183"/>
      <c r="AV278" s="183"/>
      <c r="AW278" s="183"/>
      <c r="AX278" s="183"/>
      <c r="AY278" s="183"/>
      <c r="AZ278" s="183"/>
      <c r="BA278" s="183"/>
      <c r="BB278" s="183"/>
    </row>
    <row r="279" spans="1:54" x14ac:dyDescent="0.2">
      <c r="A279" s="183"/>
      <c r="B279" s="183"/>
      <c r="C279" s="183"/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  <c r="AB279" s="183"/>
      <c r="AC279" s="183"/>
      <c r="AD279" s="183"/>
      <c r="AE279" s="183"/>
      <c r="AF279" s="183"/>
      <c r="AG279" s="183"/>
      <c r="AH279" s="183"/>
      <c r="AI279" s="183"/>
      <c r="AJ279" s="183"/>
      <c r="AK279" s="183"/>
      <c r="AL279" s="183"/>
      <c r="AM279" s="183"/>
      <c r="AN279" s="183"/>
      <c r="AO279" s="183"/>
      <c r="AP279" s="183"/>
      <c r="AQ279" s="183"/>
      <c r="AR279" s="183"/>
      <c r="AS279" s="183"/>
      <c r="AT279" s="183"/>
      <c r="AU279" s="183"/>
      <c r="AV279" s="183"/>
      <c r="AW279" s="183"/>
      <c r="AX279" s="183"/>
      <c r="AY279" s="183"/>
      <c r="AZ279" s="183"/>
      <c r="BA279" s="183"/>
      <c r="BB279" s="183"/>
    </row>
    <row r="280" spans="1:54" x14ac:dyDescent="0.2">
      <c r="A280" s="183"/>
      <c r="B280" s="183"/>
      <c r="C280" s="183"/>
      <c r="D280" s="183"/>
      <c r="E280" s="183"/>
      <c r="F280" s="183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  <c r="AB280" s="183"/>
      <c r="AC280" s="183"/>
      <c r="AD280" s="183"/>
      <c r="AE280" s="183"/>
      <c r="AF280" s="183"/>
      <c r="AG280" s="183"/>
      <c r="AH280" s="183"/>
      <c r="AI280" s="183"/>
      <c r="AJ280" s="183"/>
      <c r="AK280" s="183"/>
      <c r="AL280" s="183"/>
      <c r="AM280" s="183"/>
      <c r="AN280" s="183"/>
      <c r="AO280" s="183"/>
      <c r="AP280" s="183"/>
      <c r="AQ280" s="183"/>
      <c r="AR280" s="183"/>
      <c r="AS280" s="183"/>
      <c r="AT280" s="183"/>
      <c r="AU280" s="183"/>
      <c r="AV280" s="183"/>
      <c r="AW280" s="183"/>
      <c r="AX280" s="183"/>
      <c r="AY280" s="183"/>
      <c r="AZ280" s="183"/>
      <c r="BA280" s="183"/>
      <c r="BB280" s="183"/>
    </row>
    <row r="281" spans="1:54" x14ac:dyDescent="0.2">
      <c r="A281" s="183"/>
      <c r="B281" s="183"/>
      <c r="C281" s="183"/>
      <c r="D281" s="183"/>
      <c r="E281" s="183"/>
      <c r="F281" s="183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  <c r="AB281" s="183"/>
      <c r="AC281" s="183"/>
      <c r="AD281" s="183"/>
      <c r="AE281" s="183"/>
      <c r="AF281" s="183"/>
      <c r="AG281" s="183"/>
      <c r="AH281" s="183"/>
      <c r="AI281" s="183"/>
      <c r="AJ281" s="183"/>
      <c r="AK281" s="183"/>
      <c r="AL281" s="183"/>
      <c r="AM281" s="183"/>
      <c r="AN281" s="183"/>
      <c r="AO281" s="183"/>
      <c r="AP281" s="183"/>
      <c r="AQ281" s="183"/>
      <c r="AR281" s="183"/>
      <c r="AS281" s="183"/>
      <c r="AT281" s="183"/>
      <c r="AU281" s="183"/>
      <c r="AV281" s="183"/>
      <c r="AW281" s="183"/>
      <c r="AX281" s="183"/>
      <c r="AY281" s="183"/>
      <c r="AZ281" s="183"/>
      <c r="BA281" s="183"/>
      <c r="BB281" s="183"/>
    </row>
    <row r="282" spans="1:54" x14ac:dyDescent="0.2">
      <c r="A282" s="183"/>
      <c r="B282" s="183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3"/>
      <c r="AF282" s="183"/>
      <c r="AG282" s="183"/>
      <c r="AH282" s="183"/>
      <c r="AI282" s="183"/>
      <c r="AJ282" s="183"/>
      <c r="AK282" s="183"/>
      <c r="AL282" s="183"/>
      <c r="AM282" s="183"/>
      <c r="AN282" s="183"/>
      <c r="AO282" s="183"/>
      <c r="AP282" s="183"/>
      <c r="AQ282" s="183"/>
      <c r="AR282" s="183"/>
      <c r="AS282" s="183"/>
      <c r="AT282" s="183"/>
      <c r="AU282" s="183"/>
      <c r="AV282" s="183"/>
      <c r="AW282" s="183"/>
      <c r="AX282" s="183"/>
      <c r="AY282" s="183"/>
      <c r="AZ282" s="183"/>
      <c r="BA282" s="183"/>
      <c r="BB282" s="183"/>
    </row>
    <row r="283" spans="1:54" x14ac:dyDescent="0.2">
      <c r="A283" s="183"/>
      <c r="B283" s="183"/>
      <c r="C283" s="183"/>
      <c r="D283" s="183"/>
      <c r="E283" s="183"/>
      <c r="F283" s="183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  <c r="AB283" s="183"/>
      <c r="AC283" s="183"/>
      <c r="AD283" s="183"/>
      <c r="AE283" s="183"/>
      <c r="AF283" s="183"/>
      <c r="AG283" s="183"/>
      <c r="AH283" s="183"/>
      <c r="AI283" s="183"/>
      <c r="AJ283" s="183"/>
      <c r="AK283" s="183"/>
      <c r="AL283" s="183"/>
      <c r="AM283" s="183"/>
      <c r="AN283" s="183"/>
      <c r="AO283" s="183"/>
      <c r="AP283" s="183"/>
      <c r="AQ283" s="183"/>
      <c r="AR283" s="183"/>
      <c r="AS283" s="183"/>
      <c r="AT283" s="183"/>
      <c r="AU283" s="183"/>
      <c r="AV283" s="183"/>
      <c r="AW283" s="183"/>
      <c r="AX283" s="183"/>
      <c r="AY283" s="183"/>
      <c r="AZ283" s="183"/>
      <c r="BA283" s="183"/>
      <c r="BB283" s="183"/>
    </row>
    <row r="284" spans="1:54" x14ac:dyDescent="0.2">
      <c r="A284" s="183"/>
      <c r="B284" s="183"/>
      <c r="C284" s="183"/>
      <c r="D284" s="183"/>
      <c r="E284" s="183"/>
      <c r="F284" s="183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183"/>
      <c r="AT284" s="183"/>
      <c r="AU284" s="183"/>
      <c r="AV284" s="183"/>
      <c r="AW284" s="183"/>
      <c r="AX284" s="183"/>
      <c r="AY284" s="183"/>
      <c r="AZ284" s="183"/>
      <c r="BA284" s="183"/>
      <c r="BB284" s="183"/>
    </row>
    <row r="285" spans="1:54" x14ac:dyDescent="0.2">
      <c r="A285" s="183"/>
      <c r="B285" s="183"/>
      <c r="C285" s="183"/>
      <c r="D285" s="183"/>
      <c r="E285" s="183"/>
      <c r="F285" s="183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  <c r="AA285" s="183"/>
      <c r="AB285" s="183"/>
      <c r="AC285" s="183"/>
      <c r="AD285" s="183"/>
      <c r="AE285" s="183"/>
      <c r="AF285" s="183"/>
      <c r="AG285" s="183"/>
      <c r="AH285" s="183"/>
      <c r="AI285" s="183"/>
      <c r="AJ285" s="183"/>
      <c r="AK285" s="183"/>
      <c r="AL285" s="183"/>
      <c r="AM285" s="183"/>
      <c r="AN285" s="183"/>
      <c r="AO285" s="183"/>
      <c r="AP285" s="183"/>
      <c r="AQ285" s="183"/>
      <c r="AR285" s="183"/>
      <c r="AS285" s="183"/>
      <c r="AT285" s="183"/>
      <c r="AU285" s="183"/>
      <c r="AV285" s="183"/>
      <c r="AW285" s="183"/>
      <c r="AX285" s="183"/>
      <c r="AY285" s="183"/>
      <c r="AZ285" s="183"/>
      <c r="BA285" s="183"/>
      <c r="BB285" s="183"/>
    </row>
    <row r="286" spans="1:54" x14ac:dyDescent="0.2">
      <c r="A286" s="183"/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  <c r="AA286" s="183"/>
      <c r="AB286" s="183"/>
      <c r="AC286" s="183"/>
      <c r="AD286" s="183"/>
      <c r="AE286" s="183"/>
      <c r="AF286" s="183"/>
      <c r="AG286" s="183"/>
      <c r="AH286" s="183"/>
      <c r="AI286" s="183"/>
      <c r="AJ286" s="183"/>
      <c r="AK286" s="183"/>
      <c r="AL286" s="183"/>
      <c r="AM286" s="183"/>
      <c r="AN286" s="183"/>
      <c r="AO286" s="183"/>
      <c r="AP286" s="183"/>
      <c r="AQ286" s="183"/>
      <c r="AR286" s="183"/>
      <c r="AS286" s="183"/>
      <c r="AT286" s="183"/>
      <c r="AU286" s="183"/>
      <c r="AV286" s="183"/>
      <c r="AW286" s="183"/>
      <c r="AX286" s="183"/>
      <c r="AY286" s="183"/>
      <c r="AZ286" s="183"/>
      <c r="BA286" s="183"/>
      <c r="BB286" s="183"/>
    </row>
    <row r="287" spans="1:54" x14ac:dyDescent="0.2">
      <c r="A287" s="183"/>
      <c r="B287" s="183"/>
      <c r="C287" s="183"/>
      <c r="D287" s="183"/>
      <c r="E287" s="183"/>
      <c r="F287" s="183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  <c r="AB287" s="183"/>
      <c r="AC287" s="183"/>
      <c r="AD287" s="183"/>
      <c r="AE287" s="183"/>
      <c r="AF287" s="183"/>
      <c r="AG287" s="183"/>
      <c r="AH287" s="183"/>
      <c r="AI287" s="183"/>
      <c r="AJ287" s="183"/>
      <c r="AK287" s="183"/>
      <c r="AL287" s="183"/>
      <c r="AM287" s="183"/>
      <c r="AN287" s="183"/>
      <c r="AO287" s="183"/>
      <c r="AP287" s="183"/>
      <c r="AQ287" s="183"/>
      <c r="AR287" s="183"/>
      <c r="AS287" s="183"/>
      <c r="AT287" s="183"/>
      <c r="AU287" s="183"/>
      <c r="AV287" s="183"/>
      <c r="AW287" s="183"/>
      <c r="AX287" s="183"/>
      <c r="AY287" s="183"/>
      <c r="AZ287" s="183"/>
      <c r="BA287" s="183"/>
      <c r="BB287" s="183"/>
    </row>
    <row r="288" spans="1:54" x14ac:dyDescent="0.2">
      <c r="A288" s="183"/>
      <c r="B288" s="183"/>
      <c r="C288" s="183"/>
      <c r="D288" s="183"/>
      <c r="E288" s="183"/>
      <c r="F288" s="183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  <c r="AB288" s="183"/>
      <c r="AC288" s="183"/>
      <c r="AD288" s="183"/>
      <c r="AE288" s="183"/>
      <c r="AF288" s="183"/>
      <c r="AG288" s="183"/>
      <c r="AH288" s="183"/>
      <c r="AI288" s="183"/>
      <c r="AJ288" s="183"/>
      <c r="AK288" s="183"/>
      <c r="AL288" s="183"/>
      <c r="AM288" s="183"/>
      <c r="AN288" s="183"/>
      <c r="AO288" s="183"/>
      <c r="AP288" s="183"/>
      <c r="AQ288" s="183"/>
      <c r="AR288" s="183"/>
      <c r="AS288" s="183"/>
      <c r="AT288" s="183"/>
      <c r="AU288" s="183"/>
      <c r="AV288" s="183"/>
      <c r="AW288" s="183"/>
      <c r="AX288" s="183"/>
      <c r="AY288" s="183"/>
      <c r="AZ288" s="183"/>
      <c r="BA288" s="183"/>
      <c r="BB288" s="183"/>
    </row>
    <row r="289" spans="1:54" x14ac:dyDescent="0.2">
      <c r="A289" s="183"/>
      <c r="B289" s="183"/>
      <c r="C289" s="183"/>
      <c r="D289" s="183"/>
      <c r="E289" s="183"/>
      <c r="F289" s="183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  <c r="AB289" s="183"/>
      <c r="AC289" s="183"/>
      <c r="AD289" s="183"/>
      <c r="AE289" s="183"/>
      <c r="AF289" s="183"/>
      <c r="AG289" s="183"/>
      <c r="AH289" s="183"/>
      <c r="AI289" s="183"/>
      <c r="AJ289" s="183"/>
      <c r="AK289" s="183"/>
      <c r="AL289" s="183"/>
      <c r="AM289" s="183"/>
      <c r="AN289" s="183"/>
      <c r="AO289" s="183"/>
      <c r="AP289" s="183"/>
      <c r="AQ289" s="183"/>
      <c r="AR289" s="183"/>
      <c r="AS289" s="183"/>
      <c r="AT289" s="183"/>
      <c r="AU289" s="183"/>
      <c r="AV289" s="183"/>
      <c r="AW289" s="183"/>
      <c r="AX289" s="183"/>
      <c r="AY289" s="183"/>
      <c r="AZ289" s="183"/>
      <c r="BA289" s="183"/>
      <c r="BB289" s="183"/>
    </row>
    <row r="290" spans="1:54" x14ac:dyDescent="0.2">
      <c r="A290" s="183"/>
      <c r="B290" s="183"/>
      <c r="C290" s="183"/>
      <c r="D290" s="183"/>
      <c r="E290" s="183"/>
      <c r="F290" s="183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  <c r="AA290" s="183"/>
      <c r="AB290" s="183"/>
      <c r="AC290" s="183"/>
      <c r="AD290" s="183"/>
      <c r="AE290" s="183"/>
      <c r="AF290" s="183"/>
      <c r="AG290" s="183"/>
      <c r="AH290" s="183"/>
      <c r="AI290" s="183"/>
      <c r="AJ290" s="183"/>
      <c r="AK290" s="183"/>
      <c r="AL290" s="183"/>
      <c r="AM290" s="183"/>
      <c r="AN290" s="183"/>
      <c r="AO290" s="183"/>
      <c r="AP290" s="183"/>
      <c r="AQ290" s="183"/>
      <c r="AR290" s="183"/>
      <c r="AS290" s="183"/>
      <c r="AT290" s="183"/>
      <c r="AU290" s="183"/>
      <c r="AV290" s="183"/>
      <c r="AW290" s="183"/>
      <c r="AX290" s="183"/>
      <c r="AY290" s="183"/>
      <c r="AZ290" s="183"/>
      <c r="BA290" s="183"/>
      <c r="BB290" s="183"/>
    </row>
    <row r="291" spans="1:54" x14ac:dyDescent="0.2">
      <c r="A291" s="183"/>
      <c r="B291" s="183"/>
      <c r="C291" s="183"/>
      <c r="D291" s="183"/>
      <c r="E291" s="183"/>
      <c r="F291" s="183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  <c r="AA291" s="183"/>
      <c r="AB291" s="183"/>
      <c r="AC291" s="183"/>
      <c r="AD291" s="183"/>
      <c r="AE291" s="183"/>
      <c r="AF291" s="183"/>
      <c r="AG291" s="183"/>
      <c r="AH291" s="183"/>
      <c r="AI291" s="183"/>
      <c r="AJ291" s="183"/>
      <c r="AK291" s="183"/>
      <c r="AL291" s="183"/>
      <c r="AM291" s="183"/>
      <c r="AN291" s="183"/>
      <c r="AO291" s="183"/>
      <c r="AP291" s="183"/>
      <c r="AQ291" s="183"/>
      <c r="AR291" s="183"/>
      <c r="AS291" s="183"/>
      <c r="AT291" s="183"/>
      <c r="AU291" s="183"/>
      <c r="AV291" s="183"/>
      <c r="AW291" s="183"/>
      <c r="AX291" s="183"/>
      <c r="AY291" s="183"/>
      <c r="AZ291" s="183"/>
      <c r="BA291" s="183"/>
      <c r="BB291" s="183"/>
    </row>
    <row r="292" spans="1:54" x14ac:dyDescent="0.2">
      <c r="A292" s="183"/>
      <c r="B292" s="183"/>
      <c r="C292" s="183"/>
      <c r="D292" s="183"/>
      <c r="E292" s="183"/>
      <c r="F292" s="183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  <c r="AB292" s="183"/>
      <c r="AC292" s="183"/>
      <c r="AD292" s="183"/>
      <c r="AE292" s="183"/>
      <c r="AF292" s="183"/>
      <c r="AG292" s="183"/>
      <c r="AH292" s="183"/>
      <c r="AI292" s="183"/>
      <c r="AJ292" s="183"/>
      <c r="AK292" s="183"/>
      <c r="AL292" s="183"/>
      <c r="AM292" s="183"/>
      <c r="AN292" s="183"/>
      <c r="AO292" s="183"/>
      <c r="AP292" s="183"/>
      <c r="AQ292" s="183"/>
      <c r="AR292" s="183"/>
      <c r="AS292" s="183"/>
      <c r="AT292" s="183"/>
      <c r="AU292" s="183"/>
      <c r="AV292" s="183"/>
      <c r="AW292" s="183"/>
      <c r="AX292" s="183"/>
      <c r="AY292" s="183"/>
      <c r="AZ292" s="183"/>
      <c r="BA292" s="183"/>
      <c r="BB292" s="183"/>
    </row>
    <row r="293" spans="1:54" x14ac:dyDescent="0.2">
      <c r="A293" s="183"/>
      <c r="B293" s="183"/>
      <c r="C293" s="183"/>
      <c r="D293" s="183"/>
      <c r="E293" s="183"/>
      <c r="F293" s="183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  <c r="AB293" s="183"/>
      <c r="AC293" s="183"/>
      <c r="AD293" s="183"/>
      <c r="AE293" s="183"/>
      <c r="AF293" s="183"/>
      <c r="AG293" s="183"/>
      <c r="AH293" s="183"/>
      <c r="AI293" s="183"/>
      <c r="AJ293" s="183"/>
      <c r="AK293" s="183"/>
      <c r="AL293" s="183"/>
      <c r="AM293" s="183"/>
      <c r="AN293" s="183"/>
      <c r="AO293" s="183"/>
      <c r="AP293" s="183"/>
      <c r="AQ293" s="183"/>
      <c r="AR293" s="183"/>
      <c r="AS293" s="183"/>
      <c r="AT293" s="183"/>
      <c r="AU293" s="183"/>
      <c r="AV293" s="183"/>
      <c r="AW293" s="183"/>
      <c r="AX293" s="183"/>
      <c r="AY293" s="183"/>
      <c r="AZ293" s="183"/>
      <c r="BA293" s="183"/>
      <c r="BB293" s="183"/>
    </row>
    <row r="294" spans="1:54" x14ac:dyDescent="0.2">
      <c r="A294" s="183"/>
      <c r="B294" s="183"/>
      <c r="C294" s="183"/>
      <c r="D294" s="183"/>
      <c r="E294" s="183"/>
      <c r="F294" s="183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  <c r="AB294" s="183"/>
      <c r="AC294" s="183"/>
      <c r="AD294" s="183"/>
      <c r="AE294" s="183"/>
      <c r="AF294" s="183"/>
      <c r="AG294" s="183"/>
      <c r="AH294" s="183"/>
      <c r="AI294" s="183"/>
      <c r="AJ294" s="183"/>
      <c r="AK294" s="183"/>
      <c r="AL294" s="183"/>
      <c r="AM294" s="183"/>
      <c r="AN294" s="183"/>
      <c r="AO294" s="183"/>
      <c r="AP294" s="183"/>
      <c r="AQ294" s="183"/>
      <c r="AR294" s="183"/>
      <c r="AS294" s="183"/>
      <c r="AT294" s="183"/>
      <c r="AU294" s="183"/>
      <c r="AV294" s="183"/>
      <c r="AW294" s="183"/>
      <c r="AX294" s="183"/>
      <c r="AY294" s="183"/>
      <c r="AZ294" s="183"/>
      <c r="BA294" s="183"/>
      <c r="BB294" s="183"/>
    </row>
    <row r="295" spans="1:54" x14ac:dyDescent="0.2">
      <c r="A295" s="183"/>
      <c r="B295" s="183"/>
      <c r="C295" s="183"/>
      <c r="D295" s="183"/>
      <c r="E295" s="183"/>
      <c r="F295" s="183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  <c r="AB295" s="183"/>
      <c r="AC295" s="183"/>
      <c r="AD295" s="183"/>
      <c r="AE295" s="183"/>
      <c r="AF295" s="183"/>
      <c r="AG295" s="183"/>
      <c r="AH295" s="183"/>
      <c r="AI295" s="183"/>
      <c r="AJ295" s="183"/>
      <c r="AK295" s="183"/>
      <c r="AL295" s="183"/>
      <c r="AM295" s="183"/>
      <c r="AN295" s="183"/>
      <c r="AO295" s="183"/>
      <c r="AP295" s="183"/>
      <c r="AQ295" s="183"/>
      <c r="AR295" s="183"/>
      <c r="AS295" s="183"/>
      <c r="AT295" s="183"/>
      <c r="AU295" s="183"/>
      <c r="AV295" s="183"/>
      <c r="AW295" s="183"/>
      <c r="AX295" s="183"/>
      <c r="AY295" s="183"/>
      <c r="AZ295" s="183"/>
      <c r="BA295" s="183"/>
      <c r="BB295" s="183"/>
    </row>
    <row r="296" spans="1:54" x14ac:dyDescent="0.2">
      <c r="A296" s="183"/>
      <c r="B296" s="183"/>
      <c r="C296" s="183"/>
      <c r="D296" s="183"/>
      <c r="E296" s="183"/>
      <c r="F296" s="183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  <c r="AB296" s="183"/>
      <c r="AC296" s="183"/>
      <c r="AD296" s="183"/>
      <c r="AE296" s="183"/>
      <c r="AF296" s="183"/>
      <c r="AG296" s="183"/>
      <c r="AH296" s="183"/>
      <c r="AI296" s="183"/>
      <c r="AJ296" s="183"/>
      <c r="AK296" s="183"/>
      <c r="AL296" s="183"/>
      <c r="AM296" s="183"/>
      <c r="AN296" s="183"/>
      <c r="AO296" s="183"/>
      <c r="AP296" s="183"/>
      <c r="AQ296" s="183"/>
      <c r="AR296" s="183"/>
      <c r="AS296" s="183"/>
      <c r="AT296" s="183"/>
      <c r="AU296" s="183"/>
      <c r="AV296" s="183"/>
      <c r="AW296" s="183"/>
      <c r="AX296" s="183"/>
      <c r="AY296" s="183"/>
      <c r="AZ296" s="183"/>
      <c r="BA296" s="183"/>
      <c r="BB296" s="183"/>
    </row>
    <row r="297" spans="1:54" x14ac:dyDescent="0.2">
      <c r="A297" s="183"/>
      <c r="B297" s="183"/>
      <c r="C297" s="183"/>
      <c r="D297" s="183"/>
      <c r="E297" s="183"/>
      <c r="F297" s="183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183"/>
      <c r="AN297" s="183"/>
      <c r="AO297" s="183"/>
      <c r="AP297" s="183"/>
      <c r="AQ297" s="183"/>
      <c r="AR297" s="183"/>
      <c r="AS297" s="183"/>
      <c r="AT297" s="183"/>
      <c r="AU297" s="183"/>
      <c r="AV297" s="183"/>
      <c r="AW297" s="183"/>
      <c r="AX297" s="183"/>
      <c r="AY297" s="183"/>
      <c r="AZ297" s="183"/>
      <c r="BA297" s="183"/>
      <c r="BB297" s="183"/>
    </row>
    <row r="298" spans="1:54" x14ac:dyDescent="0.2">
      <c r="A298" s="183"/>
      <c r="B298" s="183"/>
      <c r="C298" s="183"/>
      <c r="D298" s="183"/>
      <c r="E298" s="183"/>
      <c r="F298" s="183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183"/>
      <c r="AN298" s="183"/>
      <c r="AO298" s="183"/>
      <c r="AP298" s="183"/>
      <c r="AQ298" s="183"/>
      <c r="AR298" s="183"/>
      <c r="AS298" s="183"/>
      <c r="AT298" s="183"/>
      <c r="AU298" s="183"/>
      <c r="AV298" s="183"/>
      <c r="AW298" s="183"/>
      <c r="AX298" s="183"/>
      <c r="AY298" s="183"/>
      <c r="AZ298" s="183"/>
      <c r="BA298" s="183"/>
      <c r="BB298" s="183"/>
    </row>
    <row r="299" spans="1:54" x14ac:dyDescent="0.2">
      <c r="A299" s="183"/>
      <c r="B299" s="183"/>
      <c r="C299" s="183"/>
      <c r="D299" s="183"/>
      <c r="E299" s="183"/>
      <c r="F299" s="183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183"/>
      <c r="AN299" s="183"/>
      <c r="AO299" s="183"/>
      <c r="AP299" s="183"/>
      <c r="AQ299" s="183"/>
      <c r="AR299" s="183"/>
      <c r="AS299" s="183"/>
      <c r="AT299" s="183"/>
      <c r="AU299" s="183"/>
      <c r="AV299" s="183"/>
      <c r="AW299" s="183"/>
      <c r="AX299" s="183"/>
      <c r="AY299" s="183"/>
      <c r="AZ299" s="183"/>
      <c r="BA299" s="183"/>
      <c r="BB299" s="183"/>
    </row>
    <row r="300" spans="1:54" x14ac:dyDescent="0.2">
      <c r="A300" s="183"/>
      <c r="B300" s="183"/>
      <c r="C300" s="183"/>
      <c r="D300" s="183"/>
      <c r="E300" s="183"/>
      <c r="F300" s="183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183"/>
      <c r="AN300" s="183"/>
      <c r="AO300" s="183"/>
      <c r="AP300" s="183"/>
      <c r="AQ300" s="183"/>
      <c r="AR300" s="183"/>
      <c r="AS300" s="183"/>
      <c r="AT300" s="183"/>
      <c r="AU300" s="183"/>
      <c r="AV300" s="183"/>
      <c r="AW300" s="183"/>
      <c r="AX300" s="183"/>
      <c r="AY300" s="183"/>
      <c r="AZ300" s="183"/>
      <c r="BA300" s="183"/>
      <c r="BB300" s="183"/>
    </row>
    <row r="301" spans="1:54" x14ac:dyDescent="0.2">
      <c r="A301" s="183"/>
      <c r="B301" s="183"/>
      <c r="C301" s="183"/>
      <c r="D301" s="183"/>
      <c r="E301" s="183"/>
      <c r="F301" s="183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  <c r="AB301" s="183"/>
      <c r="AC301" s="183"/>
      <c r="AD301" s="183"/>
      <c r="AE301" s="183"/>
      <c r="AF301" s="183"/>
      <c r="AG301" s="183"/>
      <c r="AH301" s="183"/>
      <c r="AI301" s="183"/>
      <c r="AJ301" s="183"/>
      <c r="AK301" s="183"/>
      <c r="AL301" s="183"/>
      <c r="AM301" s="183"/>
      <c r="AN301" s="183"/>
      <c r="AO301" s="183"/>
      <c r="AP301" s="183"/>
      <c r="AQ301" s="183"/>
      <c r="AR301" s="183"/>
      <c r="AS301" s="183"/>
      <c r="AT301" s="183"/>
      <c r="AU301" s="183"/>
      <c r="AV301" s="183"/>
      <c r="AW301" s="183"/>
      <c r="AX301" s="183"/>
      <c r="AY301" s="183"/>
      <c r="AZ301" s="183"/>
      <c r="BA301" s="183"/>
      <c r="BB301" s="183"/>
    </row>
    <row r="302" spans="1:54" x14ac:dyDescent="0.2">
      <c r="A302" s="183"/>
      <c r="B302" s="183"/>
      <c r="C302" s="183"/>
      <c r="D302" s="183"/>
      <c r="E302" s="183"/>
      <c r="F302" s="183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183"/>
      <c r="AT302" s="183"/>
      <c r="AU302" s="183"/>
      <c r="AV302" s="183"/>
      <c r="AW302" s="183"/>
      <c r="AX302" s="183"/>
      <c r="AY302" s="183"/>
      <c r="AZ302" s="183"/>
      <c r="BA302" s="183"/>
      <c r="BB302" s="183"/>
    </row>
    <row r="303" spans="1:54" x14ac:dyDescent="0.2">
      <c r="A303" s="183"/>
      <c r="B303" s="183"/>
      <c r="C303" s="183"/>
      <c r="D303" s="183"/>
      <c r="E303" s="183"/>
      <c r="F303" s="183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  <c r="AB303" s="183"/>
      <c r="AC303" s="183"/>
      <c r="AD303" s="183"/>
      <c r="AE303" s="183"/>
      <c r="AF303" s="183"/>
      <c r="AG303" s="183"/>
      <c r="AH303" s="183"/>
      <c r="AI303" s="183"/>
      <c r="AJ303" s="183"/>
      <c r="AK303" s="183"/>
      <c r="AL303" s="183"/>
      <c r="AM303" s="183"/>
      <c r="AN303" s="183"/>
      <c r="AO303" s="183"/>
      <c r="AP303" s="183"/>
      <c r="AQ303" s="183"/>
      <c r="AR303" s="183"/>
      <c r="AS303" s="183"/>
      <c r="AT303" s="183"/>
      <c r="AU303" s="183"/>
      <c r="AV303" s="183"/>
      <c r="AW303" s="183"/>
      <c r="AX303" s="183"/>
      <c r="AY303" s="183"/>
      <c r="AZ303" s="183"/>
      <c r="BA303" s="183"/>
      <c r="BB303" s="183"/>
    </row>
    <row r="304" spans="1:54" x14ac:dyDescent="0.2">
      <c r="A304" s="183"/>
      <c r="B304" s="183"/>
      <c r="C304" s="183"/>
      <c r="D304" s="183"/>
      <c r="E304" s="183"/>
      <c r="F304" s="183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  <c r="AB304" s="183"/>
      <c r="AC304" s="183"/>
      <c r="AD304" s="183"/>
      <c r="AE304" s="183"/>
      <c r="AF304" s="183"/>
      <c r="AG304" s="183"/>
      <c r="AH304" s="183"/>
      <c r="AI304" s="183"/>
      <c r="AJ304" s="183"/>
      <c r="AK304" s="183"/>
      <c r="AL304" s="183"/>
      <c r="AM304" s="183"/>
      <c r="AN304" s="183"/>
      <c r="AO304" s="183"/>
      <c r="AP304" s="183"/>
      <c r="AQ304" s="183"/>
      <c r="AR304" s="183"/>
      <c r="AS304" s="183"/>
      <c r="AT304" s="183"/>
      <c r="AU304" s="183"/>
      <c r="AV304" s="183"/>
      <c r="AW304" s="183"/>
      <c r="AX304" s="183"/>
      <c r="AY304" s="183"/>
      <c r="AZ304" s="183"/>
      <c r="BA304" s="183"/>
      <c r="BB304" s="183"/>
    </row>
    <row r="305" spans="1:54" x14ac:dyDescent="0.2">
      <c r="A305" s="183"/>
      <c r="B305" s="183"/>
      <c r="C305" s="183"/>
      <c r="D305" s="183"/>
      <c r="E305" s="183"/>
      <c r="F305" s="183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  <c r="AB305" s="183"/>
      <c r="AC305" s="183"/>
      <c r="AD305" s="183"/>
      <c r="AE305" s="183"/>
      <c r="AF305" s="183"/>
      <c r="AG305" s="183"/>
      <c r="AH305" s="183"/>
      <c r="AI305" s="183"/>
      <c r="AJ305" s="183"/>
      <c r="AK305" s="183"/>
      <c r="AL305" s="183"/>
      <c r="AM305" s="183"/>
      <c r="AN305" s="183"/>
      <c r="AO305" s="183"/>
      <c r="AP305" s="183"/>
      <c r="AQ305" s="183"/>
      <c r="AR305" s="183"/>
      <c r="AS305" s="183"/>
      <c r="AT305" s="183"/>
      <c r="AU305" s="183"/>
      <c r="AV305" s="183"/>
      <c r="AW305" s="183"/>
      <c r="AX305" s="183"/>
      <c r="AY305" s="183"/>
      <c r="AZ305" s="183"/>
      <c r="BA305" s="183"/>
      <c r="BB305" s="183"/>
    </row>
    <row r="306" spans="1:54" x14ac:dyDescent="0.2">
      <c r="A306" s="183"/>
      <c r="B306" s="183"/>
      <c r="C306" s="183"/>
      <c r="D306" s="183"/>
      <c r="E306" s="183"/>
      <c r="F306" s="183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  <c r="AB306" s="183"/>
      <c r="AC306" s="183"/>
      <c r="AD306" s="183"/>
      <c r="AE306" s="183"/>
      <c r="AF306" s="183"/>
      <c r="AG306" s="183"/>
      <c r="AH306" s="183"/>
      <c r="AI306" s="183"/>
      <c r="AJ306" s="183"/>
      <c r="AK306" s="183"/>
      <c r="AL306" s="183"/>
      <c r="AM306" s="183"/>
      <c r="AN306" s="183"/>
      <c r="AO306" s="183"/>
      <c r="AP306" s="183"/>
      <c r="AQ306" s="183"/>
      <c r="AR306" s="183"/>
      <c r="AS306" s="183"/>
      <c r="AT306" s="183"/>
      <c r="AU306" s="183"/>
      <c r="AV306" s="183"/>
      <c r="AW306" s="183"/>
      <c r="AX306" s="183"/>
      <c r="AY306" s="183"/>
      <c r="AZ306" s="183"/>
      <c r="BA306" s="183"/>
      <c r="BB306" s="183"/>
    </row>
    <row r="307" spans="1:54" x14ac:dyDescent="0.2">
      <c r="A307" s="183"/>
      <c r="B307" s="183"/>
      <c r="C307" s="183"/>
      <c r="D307" s="183"/>
      <c r="E307" s="183"/>
      <c r="F307" s="183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  <c r="AB307" s="183"/>
      <c r="AC307" s="183"/>
      <c r="AD307" s="183"/>
      <c r="AE307" s="183"/>
      <c r="AF307" s="183"/>
      <c r="AG307" s="183"/>
      <c r="AH307" s="183"/>
      <c r="AI307" s="183"/>
      <c r="AJ307" s="183"/>
      <c r="AK307" s="183"/>
      <c r="AL307" s="183"/>
      <c r="AM307" s="183"/>
      <c r="AN307" s="183"/>
      <c r="AO307" s="183"/>
      <c r="AP307" s="183"/>
      <c r="AQ307" s="183"/>
      <c r="AR307" s="183"/>
      <c r="AS307" s="183"/>
      <c r="AT307" s="183"/>
      <c r="AU307" s="183"/>
      <c r="AV307" s="183"/>
      <c r="AW307" s="183"/>
      <c r="AX307" s="183"/>
      <c r="AY307" s="183"/>
      <c r="AZ307" s="183"/>
      <c r="BA307" s="183"/>
      <c r="BB307" s="183"/>
    </row>
    <row r="308" spans="1:54" x14ac:dyDescent="0.2">
      <c r="A308" s="183"/>
      <c r="B308" s="183"/>
      <c r="C308" s="183"/>
      <c r="D308" s="183"/>
      <c r="E308" s="183"/>
      <c r="F308" s="183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  <c r="AB308" s="183"/>
      <c r="AC308" s="183"/>
      <c r="AD308" s="183"/>
      <c r="AE308" s="183"/>
      <c r="AF308" s="183"/>
      <c r="AG308" s="183"/>
      <c r="AH308" s="183"/>
      <c r="AI308" s="183"/>
      <c r="AJ308" s="183"/>
      <c r="AK308" s="183"/>
      <c r="AL308" s="183"/>
      <c r="AM308" s="183"/>
      <c r="AN308" s="183"/>
      <c r="AO308" s="183"/>
      <c r="AP308" s="183"/>
      <c r="AQ308" s="183"/>
      <c r="AR308" s="183"/>
      <c r="AS308" s="183"/>
      <c r="AT308" s="183"/>
      <c r="AU308" s="183"/>
      <c r="AV308" s="183"/>
      <c r="AW308" s="183"/>
      <c r="AX308" s="183"/>
      <c r="AY308" s="183"/>
      <c r="AZ308" s="183"/>
      <c r="BA308" s="183"/>
      <c r="BB308" s="183"/>
    </row>
    <row r="309" spans="1:54" x14ac:dyDescent="0.2">
      <c r="A309" s="183"/>
      <c r="B309" s="183"/>
      <c r="C309" s="183"/>
      <c r="D309" s="183"/>
      <c r="E309" s="183"/>
      <c r="F309" s="183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  <c r="AA309" s="183"/>
      <c r="AB309" s="183"/>
      <c r="AC309" s="183"/>
      <c r="AD309" s="183"/>
      <c r="AE309" s="183"/>
      <c r="AF309" s="183"/>
      <c r="AG309" s="183"/>
      <c r="AH309" s="183"/>
      <c r="AI309" s="183"/>
      <c r="AJ309" s="183"/>
      <c r="AK309" s="183"/>
      <c r="AL309" s="183"/>
      <c r="AM309" s="183"/>
      <c r="AN309" s="183"/>
      <c r="AO309" s="183"/>
      <c r="AP309" s="183"/>
      <c r="AQ309" s="183"/>
      <c r="AR309" s="183"/>
      <c r="AS309" s="183"/>
      <c r="AT309" s="183"/>
      <c r="AU309" s="183"/>
      <c r="AV309" s="183"/>
      <c r="AW309" s="183"/>
      <c r="AX309" s="183"/>
      <c r="AY309" s="183"/>
      <c r="AZ309" s="183"/>
      <c r="BA309" s="183"/>
      <c r="BB309" s="183"/>
    </row>
    <row r="310" spans="1:54" x14ac:dyDescent="0.2">
      <c r="A310" s="183"/>
      <c r="B310" s="183"/>
      <c r="C310" s="183"/>
      <c r="D310" s="183"/>
      <c r="E310" s="183"/>
      <c r="F310" s="183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  <c r="AB310" s="183"/>
      <c r="AC310" s="183"/>
      <c r="AD310" s="183"/>
      <c r="AE310" s="183"/>
      <c r="AF310" s="183"/>
      <c r="AG310" s="183"/>
      <c r="AH310" s="183"/>
      <c r="AI310" s="183"/>
      <c r="AJ310" s="183"/>
      <c r="AK310" s="183"/>
      <c r="AL310" s="183"/>
      <c r="AM310" s="183"/>
      <c r="AN310" s="183"/>
      <c r="AO310" s="183"/>
      <c r="AP310" s="183"/>
      <c r="AQ310" s="183"/>
      <c r="AR310" s="183"/>
      <c r="AS310" s="183"/>
      <c r="AT310" s="183"/>
      <c r="AU310" s="183"/>
      <c r="AV310" s="183"/>
      <c r="AW310" s="183"/>
      <c r="AX310" s="183"/>
      <c r="AY310" s="183"/>
      <c r="AZ310" s="183"/>
      <c r="BA310" s="183"/>
      <c r="BB310" s="183"/>
    </row>
    <row r="311" spans="1:54" x14ac:dyDescent="0.2">
      <c r="A311" s="183"/>
      <c r="B311" s="183"/>
      <c r="C311" s="183"/>
      <c r="D311" s="183"/>
      <c r="E311" s="183"/>
      <c r="F311" s="183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  <c r="AA311" s="183"/>
      <c r="AB311" s="183"/>
      <c r="AC311" s="183"/>
      <c r="AD311" s="183"/>
      <c r="AE311" s="183"/>
      <c r="AF311" s="183"/>
      <c r="AG311" s="183"/>
      <c r="AH311" s="183"/>
      <c r="AI311" s="183"/>
      <c r="AJ311" s="183"/>
      <c r="AK311" s="183"/>
      <c r="AL311" s="183"/>
      <c r="AM311" s="183"/>
      <c r="AN311" s="183"/>
      <c r="AO311" s="183"/>
      <c r="AP311" s="183"/>
      <c r="AQ311" s="183"/>
      <c r="AR311" s="183"/>
      <c r="AS311" s="183"/>
      <c r="AT311" s="183"/>
      <c r="AU311" s="183"/>
      <c r="AV311" s="183"/>
      <c r="AW311" s="183"/>
      <c r="AX311" s="183"/>
      <c r="AY311" s="183"/>
      <c r="AZ311" s="183"/>
      <c r="BA311" s="183"/>
      <c r="BB311" s="183"/>
    </row>
    <row r="312" spans="1:54" x14ac:dyDescent="0.2">
      <c r="A312" s="183"/>
      <c r="B312" s="183"/>
      <c r="C312" s="183"/>
      <c r="D312" s="183"/>
      <c r="E312" s="183"/>
      <c r="F312" s="183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  <c r="AB312" s="183"/>
      <c r="AC312" s="183"/>
      <c r="AD312" s="183"/>
      <c r="AE312" s="183"/>
      <c r="AF312" s="183"/>
      <c r="AG312" s="183"/>
      <c r="AH312" s="183"/>
      <c r="AI312" s="183"/>
      <c r="AJ312" s="183"/>
      <c r="AK312" s="183"/>
      <c r="AL312" s="183"/>
      <c r="AM312" s="183"/>
      <c r="AN312" s="183"/>
      <c r="AO312" s="183"/>
      <c r="AP312" s="183"/>
      <c r="AQ312" s="183"/>
      <c r="AR312" s="183"/>
      <c r="AS312" s="183"/>
      <c r="AT312" s="183"/>
      <c r="AU312" s="183"/>
      <c r="AV312" s="183"/>
      <c r="AW312" s="183"/>
      <c r="AX312" s="183"/>
      <c r="AY312" s="183"/>
      <c r="AZ312" s="183"/>
      <c r="BA312" s="183"/>
      <c r="BB312" s="183"/>
    </row>
    <row r="313" spans="1:54" x14ac:dyDescent="0.2">
      <c r="A313" s="183"/>
      <c r="B313" s="183"/>
      <c r="C313" s="183"/>
      <c r="D313" s="183"/>
      <c r="E313" s="183"/>
      <c r="F313" s="183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  <c r="AB313" s="183"/>
      <c r="AC313" s="183"/>
      <c r="AD313" s="183"/>
      <c r="AE313" s="183"/>
      <c r="AF313" s="183"/>
      <c r="AG313" s="183"/>
      <c r="AH313" s="183"/>
      <c r="AI313" s="183"/>
      <c r="AJ313" s="183"/>
      <c r="AK313" s="183"/>
      <c r="AL313" s="183"/>
      <c r="AM313" s="183"/>
      <c r="AN313" s="183"/>
      <c r="AO313" s="183"/>
      <c r="AP313" s="183"/>
      <c r="AQ313" s="183"/>
      <c r="AR313" s="183"/>
      <c r="AS313" s="183"/>
      <c r="AT313" s="183"/>
      <c r="AU313" s="183"/>
      <c r="AV313" s="183"/>
      <c r="AW313" s="183"/>
      <c r="AX313" s="183"/>
      <c r="AY313" s="183"/>
      <c r="AZ313" s="183"/>
      <c r="BA313" s="183"/>
      <c r="BB313" s="183"/>
    </row>
    <row r="314" spans="1:54" x14ac:dyDescent="0.2">
      <c r="A314" s="183"/>
      <c r="B314" s="183"/>
      <c r="C314" s="183"/>
      <c r="D314" s="183"/>
      <c r="E314" s="183"/>
      <c r="F314" s="183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  <c r="AB314" s="183"/>
      <c r="AC314" s="183"/>
      <c r="AD314" s="183"/>
      <c r="AE314" s="183"/>
      <c r="AF314" s="183"/>
      <c r="AG314" s="183"/>
      <c r="AH314" s="183"/>
      <c r="AI314" s="183"/>
      <c r="AJ314" s="183"/>
      <c r="AK314" s="183"/>
      <c r="AL314" s="183"/>
      <c r="AM314" s="183"/>
      <c r="AN314" s="183"/>
      <c r="AO314" s="183"/>
      <c r="AP314" s="183"/>
      <c r="AQ314" s="183"/>
      <c r="AR314" s="183"/>
      <c r="AS314" s="183"/>
      <c r="AT314" s="183"/>
      <c r="AU314" s="183"/>
      <c r="AV314" s="183"/>
      <c r="AW314" s="183"/>
      <c r="AX314" s="183"/>
      <c r="AY314" s="183"/>
      <c r="AZ314" s="183"/>
      <c r="BA314" s="183"/>
      <c r="BB314" s="183"/>
    </row>
    <row r="315" spans="1:54" x14ac:dyDescent="0.2">
      <c r="A315" s="183"/>
      <c r="B315" s="183"/>
      <c r="C315" s="183"/>
      <c r="D315" s="183"/>
      <c r="E315" s="183"/>
      <c r="F315" s="183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  <c r="AB315" s="183"/>
      <c r="AC315" s="183"/>
      <c r="AD315" s="183"/>
      <c r="AE315" s="183"/>
      <c r="AF315" s="183"/>
      <c r="AG315" s="183"/>
      <c r="AH315" s="183"/>
      <c r="AI315" s="183"/>
      <c r="AJ315" s="183"/>
      <c r="AK315" s="183"/>
      <c r="AL315" s="183"/>
      <c r="AM315" s="183"/>
      <c r="AN315" s="183"/>
      <c r="AO315" s="183"/>
      <c r="AP315" s="183"/>
      <c r="AQ315" s="183"/>
      <c r="AR315" s="183"/>
      <c r="AS315" s="183"/>
      <c r="AT315" s="183"/>
      <c r="AU315" s="183"/>
      <c r="AV315" s="183"/>
      <c r="AW315" s="183"/>
      <c r="AX315" s="183"/>
      <c r="AY315" s="183"/>
      <c r="AZ315" s="183"/>
      <c r="BA315" s="183"/>
      <c r="BB315" s="183"/>
    </row>
    <row r="316" spans="1:54" x14ac:dyDescent="0.2">
      <c r="A316" s="183"/>
      <c r="B316" s="183"/>
      <c r="C316" s="183"/>
      <c r="D316" s="183"/>
      <c r="E316" s="183"/>
      <c r="F316" s="183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  <c r="AB316" s="183"/>
      <c r="AC316" s="183"/>
      <c r="AD316" s="183"/>
      <c r="AE316" s="183"/>
      <c r="AF316" s="183"/>
      <c r="AG316" s="183"/>
      <c r="AH316" s="183"/>
      <c r="AI316" s="183"/>
      <c r="AJ316" s="183"/>
      <c r="AK316" s="183"/>
      <c r="AL316" s="183"/>
      <c r="AM316" s="183"/>
      <c r="AN316" s="183"/>
      <c r="AO316" s="183"/>
      <c r="AP316" s="183"/>
      <c r="AQ316" s="183"/>
      <c r="AR316" s="183"/>
      <c r="AS316" s="183"/>
      <c r="AT316" s="183"/>
      <c r="AU316" s="183"/>
      <c r="AV316" s="183"/>
      <c r="AW316" s="183"/>
      <c r="AX316" s="183"/>
      <c r="AY316" s="183"/>
      <c r="AZ316" s="183"/>
      <c r="BA316" s="183"/>
      <c r="BB316" s="183"/>
    </row>
    <row r="317" spans="1:54" x14ac:dyDescent="0.2">
      <c r="A317" s="183"/>
      <c r="B317" s="183"/>
      <c r="C317" s="183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183"/>
      <c r="AT317" s="183"/>
      <c r="AU317" s="183"/>
      <c r="AV317" s="183"/>
      <c r="AW317" s="183"/>
      <c r="AX317" s="183"/>
      <c r="AY317" s="183"/>
      <c r="AZ317" s="183"/>
      <c r="BA317" s="183"/>
      <c r="BB317" s="183"/>
    </row>
    <row r="318" spans="1:54" x14ac:dyDescent="0.2">
      <c r="A318" s="183"/>
      <c r="B318" s="183"/>
      <c r="C318" s="183"/>
      <c r="D318" s="183"/>
      <c r="E318" s="183"/>
      <c r="F318" s="183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  <c r="AB318" s="183"/>
      <c r="AC318" s="183"/>
      <c r="AD318" s="183"/>
      <c r="AE318" s="183"/>
      <c r="AF318" s="183"/>
      <c r="AG318" s="183"/>
      <c r="AH318" s="183"/>
      <c r="AI318" s="183"/>
      <c r="AJ318" s="183"/>
      <c r="AK318" s="183"/>
      <c r="AL318" s="183"/>
      <c r="AM318" s="183"/>
      <c r="AN318" s="183"/>
      <c r="AO318" s="183"/>
      <c r="AP318" s="183"/>
      <c r="AQ318" s="183"/>
      <c r="AR318" s="183"/>
      <c r="AS318" s="183"/>
      <c r="AT318" s="183"/>
      <c r="AU318" s="183"/>
      <c r="AV318" s="183"/>
      <c r="AW318" s="183"/>
      <c r="AX318" s="183"/>
      <c r="AY318" s="183"/>
      <c r="AZ318" s="183"/>
      <c r="BA318" s="183"/>
      <c r="BB318" s="183"/>
    </row>
    <row r="319" spans="1:54" x14ac:dyDescent="0.2">
      <c r="A319" s="183"/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3"/>
      <c r="AG319" s="183"/>
      <c r="AH319" s="183"/>
      <c r="AI319" s="183"/>
      <c r="AJ319" s="183"/>
      <c r="AK319" s="183"/>
      <c r="AL319" s="183"/>
      <c r="AM319" s="183"/>
      <c r="AN319" s="183"/>
      <c r="AO319" s="183"/>
      <c r="AP319" s="183"/>
      <c r="AQ319" s="183"/>
      <c r="AR319" s="183"/>
      <c r="AS319" s="183"/>
      <c r="AT319" s="183"/>
      <c r="AU319" s="183"/>
      <c r="AV319" s="183"/>
      <c r="AW319" s="183"/>
      <c r="AX319" s="183"/>
      <c r="AY319" s="183"/>
      <c r="AZ319" s="183"/>
      <c r="BA319" s="183"/>
      <c r="BB319" s="183"/>
    </row>
    <row r="320" spans="1:54" x14ac:dyDescent="0.2">
      <c r="A320" s="183"/>
      <c r="B320" s="183"/>
      <c r="C320" s="183"/>
      <c r="D320" s="183"/>
      <c r="E320" s="183"/>
      <c r="F320" s="183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183"/>
      <c r="AT320" s="183"/>
      <c r="AU320" s="183"/>
      <c r="AV320" s="183"/>
      <c r="AW320" s="183"/>
      <c r="AX320" s="183"/>
      <c r="AY320" s="183"/>
      <c r="AZ320" s="183"/>
      <c r="BA320" s="183"/>
      <c r="BB320" s="183"/>
    </row>
    <row r="321" spans="1:54" x14ac:dyDescent="0.2">
      <c r="A321" s="183"/>
      <c r="B321" s="183"/>
      <c r="C321" s="183"/>
      <c r="D321" s="183"/>
      <c r="E321" s="183"/>
      <c r="F321" s="183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  <c r="AB321" s="183"/>
      <c r="AC321" s="183"/>
      <c r="AD321" s="183"/>
      <c r="AE321" s="183"/>
      <c r="AF321" s="183"/>
      <c r="AG321" s="183"/>
      <c r="AH321" s="183"/>
      <c r="AI321" s="183"/>
      <c r="AJ321" s="183"/>
      <c r="AK321" s="183"/>
      <c r="AL321" s="183"/>
      <c r="AM321" s="183"/>
      <c r="AN321" s="183"/>
      <c r="AO321" s="183"/>
      <c r="AP321" s="183"/>
      <c r="AQ321" s="183"/>
      <c r="AR321" s="183"/>
      <c r="AS321" s="183"/>
      <c r="AT321" s="183"/>
      <c r="AU321" s="183"/>
      <c r="AV321" s="183"/>
      <c r="AW321" s="183"/>
      <c r="AX321" s="183"/>
      <c r="AY321" s="183"/>
      <c r="AZ321" s="183"/>
      <c r="BA321" s="183"/>
      <c r="BB321" s="183"/>
    </row>
    <row r="322" spans="1:54" x14ac:dyDescent="0.2">
      <c r="A322" s="183"/>
      <c r="B322" s="183"/>
      <c r="C322" s="183"/>
      <c r="D322" s="183"/>
      <c r="E322" s="183"/>
      <c r="F322" s="183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  <c r="AB322" s="183"/>
      <c r="AC322" s="183"/>
      <c r="AD322" s="183"/>
      <c r="AE322" s="183"/>
      <c r="AF322" s="183"/>
      <c r="AG322" s="183"/>
      <c r="AH322" s="183"/>
      <c r="AI322" s="183"/>
      <c r="AJ322" s="183"/>
      <c r="AK322" s="183"/>
      <c r="AL322" s="183"/>
      <c r="AM322" s="183"/>
      <c r="AN322" s="183"/>
      <c r="AO322" s="183"/>
      <c r="AP322" s="183"/>
      <c r="AQ322" s="183"/>
      <c r="AR322" s="183"/>
      <c r="AS322" s="183"/>
      <c r="AT322" s="183"/>
      <c r="AU322" s="183"/>
      <c r="AV322" s="183"/>
      <c r="AW322" s="183"/>
      <c r="AX322" s="183"/>
      <c r="AY322" s="183"/>
      <c r="AZ322" s="183"/>
      <c r="BA322" s="183"/>
      <c r="BB322" s="183"/>
    </row>
    <row r="323" spans="1:54" x14ac:dyDescent="0.2">
      <c r="A323" s="183"/>
      <c r="B323" s="183"/>
      <c r="C323" s="183"/>
      <c r="D323" s="183"/>
      <c r="E323" s="183"/>
      <c r="F323" s="183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  <c r="AA323" s="183"/>
      <c r="AB323" s="183"/>
      <c r="AC323" s="183"/>
      <c r="AD323" s="183"/>
      <c r="AE323" s="183"/>
      <c r="AF323" s="183"/>
      <c r="AG323" s="183"/>
      <c r="AH323" s="183"/>
      <c r="AI323" s="183"/>
      <c r="AJ323" s="183"/>
      <c r="AK323" s="183"/>
      <c r="AL323" s="183"/>
      <c r="AM323" s="183"/>
      <c r="AN323" s="183"/>
      <c r="AO323" s="183"/>
      <c r="AP323" s="183"/>
      <c r="AQ323" s="183"/>
      <c r="AR323" s="183"/>
      <c r="AS323" s="183"/>
      <c r="AT323" s="183"/>
      <c r="AU323" s="183"/>
      <c r="AV323" s="183"/>
      <c r="AW323" s="183"/>
      <c r="AX323" s="183"/>
      <c r="AY323" s="183"/>
      <c r="AZ323" s="183"/>
      <c r="BA323" s="183"/>
      <c r="BB323" s="183"/>
    </row>
    <row r="324" spans="1:54" x14ac:dyDescent="0.2">
      <c r="A324" s="183"/>
      <c r="B324" s="183"/>
      <c r="C324" s="183"/>
      <c r="D324" s="183"/>
      <c r="E324" s="183"/>
      <c r="F324" s="183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  <c r="AB324" s="183"/>
      <c r="AC324" s="183"/>
      <c r="AD324" s="183"/>
      <c r="AE324" s="183"/>
      <c r="AF324" s="183"/>
      <c r="AG324" s="183"/>
      <c r="AH324" s="183"/>
      <c r="AI324" s="183"/>
      <c r="AJ324" s="183"/>
      <c r="AK324" s="183"/>
      <c r="AL324" s="183"/>
      <c r="AM324" s="183"/>
      <c r="AN324" s="183"/>
      <c r="AO324" s="183"/>
      <c r="AP324" s="183"/>
      <c r="AQ324" s="183"/>
      <c r="AR324" s="183"/>
      <c r="AS324" s="183"/>
      <c r="AT324" s="183"/>
      <c r="AU324" s="183"/>
      <c r="AV324" s="183"/>
      <c r="AW324" s="183"/>
      <c r="AX324" s="183"/>
      <c r="AY324" s="183"/>
      <c r="AZ324" s="183"/>
      <c r="BA324" s="183"/>
      <c r="BB324" s="183"/>
    </row>
    <row r="325" spans="1:54" x14ac:dyDescent="0.2">
      <c r="A325" s="183"/>
      <c r="B325" s="183"/>
      <c r="C325" s="183"/>
      <c r="D325" s="183"/>
      <c r="E325" s="183"/>
      <c r="F325" s="183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  <c r="AB325" s="183"/>
      <c r="AC325" s="183"/>
      <c r="AD325" s="183"/>
      <c r="AE325" s="183"/>
      <c r="AF325" s="183"/>
      <c r="AG325" s="183"/>
      <c r="AH325" s="183"/>
      <c r="AI325" s="183"/>
      <c r="AJ325" s="183"/>
      <c r="AK325" s="183"/>
      <c r="AL325" s="183"/>
      <c r="AM325" s="183"/>
      <c r="AN325" s="183"/>
      <c r="AO325" s="183"/>
      <c r="AP325" s="183"/>
      <c r="AQ325" s="183"/>
      <c r="AR325" s="183"/>
      <c r="AS325" s="183"/>
      <c r="AT325" s="183"/>
      <c r="AU325" s="183"/>
      <c r="AV325" s="183"/>
      <c r="AW325" s="183"/>
      <c r="AX325" s="183"/>
      <c r="AY325" s="183"/>
      <c r="AZ325" s="183"/>
      <c r="BA325" s="183"/>
      <c r="BB325" s="183"/>
    </row>
    <row r="326" spans="1:54" x14ac:dyDescent="0.2">
      <c r="A326" s="183"/>
      <c r="B326" s="183"/>
      <c r="C326" s="183"/>
      <c r="D326" s="183"/>
      <c r="E326" s="183"/>
      <c r="F326" s="183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  <c r="AB326" s="183"/>
      <c r="AC326" s="183"/>
      <c r="AD326" s="183"/>
      <c r="AE326" s="183"/>
      <c r="AF326" s="183"/>
      <c r="AG326" s="183"/>
      <c r="AH326" s="183"/>
      <c r="AI326" s="183"/>
      <c r="AJ326" s="183"/>
      <c r="AK326" s="183"/>
      <c r="AL326" s="183"/>
      <c r="AM326" s="183"/>
      <c r="AN326" s="183"/>
      <c r="AO326" s="183"/>
      <c r="AP326" s="183"/>
      <c r="AQ326" s="183"/>
      <c r="AR326" s="183"/>
      <c r="AS326" s="183"/>
      <c r="AT326" s="183"/>
      <c r="AU326" s="183"/>
      <c r="AV326" s="183"/>
      <c r="AW326" s="183"/>
      <c r="AX326" s="183"/>
      <c r="AY326" s="183"/>
      <c r="AZ326" s="183"/>
      <c r="BA326" s="183"/>
      <c r="BB326" s="183"/>
    </row>
    <row r="327" spans="1:54" x14ac:dyDescent="0.2">
      <c r="A327" s="183"/>
      <c r="B327" s="183"/>
      <c r="C327" s="183"/>
      <c r="D327" s="183"/>
      <c r="E327" s="183"/>
      <c r="F327" s="183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  <c r="AA327" s="183"/>
      <c r="AB327" s="183"/>
      <c r="AC327" s="183"/>
      <c r="AD327" s="183"/>
      <c r="AE327" s="183"/>
      <c r="AF327" s="183"/>
      <c r="AG327" s="183"/>
      <c r="AH327" s="183"/>
      <c r="AI327" s="183"/>
      <c r="AJ327" s="183"/>
      <c r="AK327" s="183"/>
      <c r="AL327" s="183"/>
      <c r="AM327" s="183"/>
      <c r="AN327" s="183"/>
      <c r="AO327" s="183"/>
      <c r="AP327" s="183"/>
      <c r="AQ327" s="183"/>
      <c r="AR327" s="183"/>
      <c r="AS327" s="183"/>
      <c r="AT327" s="183"/>
      <c r="AU327" s="183"/>
      <c r="AV327" s="183"/>
      <c r="AW327" s="183"/>
      <c r="AX327" s="183"/>
      <c r="AY327" s="183"/>
      <c r="AZ327" s="183"/>
      <c r="BA327" s="183"/>
      <c r="BB327" s="183"/>
    </row>
    <row r="328" spans="1:54" x14ac:dyDescent="0.2">
      <c r="A328" s="183"/>
      <c r="B328" s="183"/>
      <c r="C328" s="183"/>
      <c r="D328" s="183"/>
      <c r="E328" s="183"/>
      <c r="F328" s="183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  <c r="AA328" s="183"/>
      <c r="AB328" s="183"/>
      <c r="AC328" s="183"/>
      <c r="AD328" s="183"/>
      <c r="AE328" s="183"/>
      <c r="AF328" s="183"/>
      <c r="AG328" s="183"/>
      <c r="AH328" s="183"/>
      <c r="AI328" s="183"/>
      <c r="AJ328" s="183"/>
      <c r="AK328" s="183"/>
      <c r="AL328" s="183"/>
      <c r="AM328" s="183"/>
      <c r="AN328" s="183"/>
      <c r="AO328" s="183"/>
      <c r="AP328" s="183"/>
      <c r="AQ328" s="183"/>
      <c r="AR328" s="183"/>
      <c r="AS328" s="183"/>
      <c r="AT328" s="183"/>
      <c r="AU328" s="183"/>
      <c r="AV328" s="183"/>
      <c r="AW328" s="183"/>
      <c r="AX328" s="183"/>
      <c r="AY328" s="183"/>
      <c r="AZ328" s="183"/>
      <c r="BA328" s="183"/>
      <c r="BB328" s="183"/>
    </row>
    <row r="329" spans="1:54" x14ac:dyDescent="0.2">
      <c r="A329" s="183"/>
      <c r="B329" s="183"/>
      <c r="C329" s="183"/>
      <c r="D329" s="183"/>
      <c r="E329" s="183"/>
      <c r="F329" s="183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  <c r="AA329" s="183"/>
      <c r="AB329" s="183"/>
      <c r="AC329" s="183"/>
      <c r="AD329" s="183"/>
      <c r="AE329" s="183"/>
      <c r="AF329" s="183"/>
      <c r="AG329" s="183"/>
      <c r="AH329" s="183"/>
      <c r="AI329" s="183"/>
      <c r="AJ329" s="183"/>
      <c r="AK329" s="183"/>
      <c r="AL329" s="183"/>
      <c r="AM329" s="183"/>
      <c r="AN329" s="183"/>
      <c r="AO329" s="183"/>
      <c r="AP329" s="183"/>
      <c r="AQ329" s="183"/>
      <c r="AR329" s="183"/>
      <c r="AS329" s="183"/>
      <c r="AT329" s="183"/>
      <c r="AU329" s="183"/>
      <c r="AV329" s="183"/>
      <c r="AW329" s="183"/>
      <c r="AX329" s="183"/>
      <c r="AY329" s="183"/>
      <c r="AZ329" s="183"/>
      <c r="BA329" s="183"/>
      <c r="BB329" s="183"/>
    </row>
    <row r="330" spans="1:54" x14ac:dyDescent="0.2">
      <c r="A330" s="183"/>
      <c r="B330" s="183"/>
      <c r="C330" s="183"/>
      <c r="D330" s="183"/>
      <c r="E330" s="183"/>
      <c r="F330" s="183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  <c r="AB330" s="183"/>
      <c r="AC330" s="183"/>
      <c r="AD330" s="183"/>
      <c r="AE330" s="183"/>
      <c r="AF330" s="183"/>
      <c r="AG330" s="183"/>
      <c r="AH330" s="183"/>
      <c r="AI330" s="183"/>
      <c r="AJ330" s="183"/>
      <c r="AK330" s="183"/>
      <c r="AL330" s="183"/>
      <c r="AM330" s="183"/>
      <c r="AN330" s="183"/>
      <c r="AO330" s="183"/>
      <c r="AP330" s="183"/>
      <c r="AQ330" s="183"/>
      <c r="AR330" s="183"/>
      <c r="AS330" s="183"/>
      <c r="AT330" s="183"/>
      <c r="AU330" s="183"/>
      <c r="AV330" s="183"/>
      <c r="AW330" s="183"/>
      <c r="AX330" s="183"/>
      <c r="AY330" s="183"/>
      <c r="AZ330" s="183"/>
      <c r="BA330" s="183"/>
      <c r="BB330" s="183"/>
    </row>
    <row r="331" spans="1:54" x14ac:dyDescent="0.2">
      <c r="A331" s="183"/>
      <c r="B331" s="183"/>
      <c r="C331" s="183"/>
      <c r="D331" s="183"/>
      <c r="E331" s="183"/>
      <c r="F331" s="183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  <c r="AB331" s="183"/>
      <c r="AC331" s="183"/>
      <c r="AD331" s="183"/>
      <c r="AE331" s="183"/>
      <c r="AF331" s="183"/>
      <c r="AG331" s="183"/>
      <c r="AH331" s="183"/>
      <c r="AI331" s="183"/>
      <c r="AJ331" s="183"/>
      <c r="AK331" s="183"/>
      <c r="AL331" s="183"/>
      <c r="AM331" s="183"/>
      <c r="AN331" s="183"/>
      <c r="AO331" s="183"/>
      <c r="AP331" s="183"/>
      <c r="AQ331" s="183"/>
      <c r="AR331" s="183"/>
      <c r="AS331" s="183"/>
      <c r="AT331" s="183"/>
      <c r="AU331" s="183"/>
      <c r="AV331" s="183"/>
      <c r="AW331" s="183"/>
      <c r="AX331" s="183"/>
      <c r="AY331" s="183"/>
      <c r="AZ331" s="183"/>
      <c r="BA331" s="183"/>
      <c r="BB331" s="183"/>
    </row>
    <row r="332" spans="1:54" x14ac:dyDescent="0.2">
      <c r="A332" s="183"/>
      <c r="B332" s="183"/>
      <c r="C332" s="183"/>
      <c r="D332" s="183"/>
      <c r="E332" s="183"/>
      <c r="F332" s="183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  <c r="AB332" s="183"/>
      <c r="AC332" s="183"/>
      <c r="AD332" s="183"/>
      <c r="AE332" s="183"/>
      <c r="AF332" s="183"/>
      <c r="AG332" s="183"/>
      <c r="AH332" s="183"/>
      <c r="AI332" s="183"/>
      <c r="AJ332" s="183"/>
      <c r="AK332" s="183"/>
      <c r="AL332" s="183"/>
      <c r="AM332" s="183"/>
      <c r="AN332" s="183"/>
      <c r="AO332" s="183"/>
      <c r="AP332" s="183"/>
      <c r="AQ332" s="183"/>
      <c r="AR332" s="183"/>
      <c r="AS332" s="183"/>
      <c r="AT332" s="183"/>
      <c r="AU332" s="183"/>
      <c r="AV332" s="183"/>
      <c r="AW332" s="183"/>
      <c r="AX332" s="183"/>
      <c r="AY332" s="183"/>
      <c r="AZ332" s="183"/>
      <c r="BA332" s="183"/>
      <c r="BB332" s="183"/>
    </row>
    <row r="333" spans="1:54" x14ac:dyDescent="0.2">
      <c r="A333" s="183"/>
      <c r="B333" s="183"/>
      <c r="C333" s="183"/>
      <c r="D333" s="183"/>
      <c r="E333" s="183"/>
      <c r="F333" s="183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  <c r="AB333" s="183"/>
      <c r="AC333" s="183"/>
      <c r="AD333" s="183"/>
      <c r="AE333" s="183"/>
      <c r="AF333" s="183"/>
      <c r="AG333" s="183"/>
      <c r="AH333" s="183"/>
      <c r="AI333" s="183"/>
      <c r="AJ333" s="183"/>
      <c r="AK333" s="183"/>
      <c r="AL333" s="183"/>
      <c r="AM333" s="183"/>
      <c r="AN333" s="183"/>
      <c r="AO333" s="183"/>
      <c r="AP333" s="183"/>
      <c r="AQ333" s="183"/>
      <c r="AR333" s="183"/>
      <c r="AS333" s="183"/>
      <c r="AT333" s="183"/>
      <c r="AU333" s="183"/>
      <c r="AV333" s="183"/>
      <c r="AW333" s="183"/>
      <c r="AX333" s="183"/>
      <c r="AY333" s="183"/>
      <c r="AZ333" s="183"/>
      <c r="BA333" s="183"/>
      <c r="BB333" s="183"/>
    </row>
    <row r="334" spans="1:54" x14ac:dyDescent="0.2">
      <c r="A334" s="183"/>
      <c r="B334" s="183"/>
      <c r="C334" s="183"/>
      <c r="D334" s="183"/>
      <c r="E334" s="183"/>
      <c r="F334" s="183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  <c r="AB334" s="183"/>
      <c r="AC334" s="183"/>
      <c r="AD334" s="183"/>
      <c r="AE334" s="183"/>
      <c r="AF334" s="183"/>
      <c r="AG334" s="183"/>
      <c r="AH334" s="183"/>
      <c r="AI334" s="183"/>
      <c r="AJ334" s="183"/>
      <c r="AK334" s="183"/>
      <c r="AL334" s="183"/>
      <c r="AM334" s="183"/>
      <c r="AN334" s="183"/>
      <c r="AO334" s="183"/>
      <c r="AP334" s="183"/>
      <c r="AQ334" s="183"/>
      <c r="AR334" s="183"/>
      <c r="AS334" s="183"/>
      <c r="AT334" s="183"/>
      <c r="AU334" s="183"/>
      <c r="AV334" s="183"/>
      <c r="AW334" s="183"/>
      <c r="AX334" s="183"/>
      <c r="AY334" s="183"/>
      <c r="AZ334" s="183"/>
      <c r="BA334" s="183"/>
      <c r="BB334" s="183"/>
    </row>
    <row r="335" spans="1:54" x14ac:dyDescent="0.2">
      <c r="A335" s="183"/>
      <c r="B335" s="183"/>
      <c r="C335" s="183"/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  <c r="AB335" s="183"/>
      <c r="AC335" s="183"/>
      <c r="AD335" s="183"/>
      <c r="AE335" s="183"/>
      <c r="AF335" s="183"/>
      <c r="AG335" s="183"/>
      <c r="AH335" s="183"/>
      <c r="AI335" s="183"/>
      <c r="AJ335" s="183"/>
      <c r="AK335" s="183"/>
      <c r="AL335" s="183"/>
      <c r="AM335" s="183"/>
      <c r="AN335" s="183"/>
      <c r="AO335" s="183"/>
      <c r="AP335" s="183"/>
      <c r="AQ335" s="183"/>
      <c r="AR335" s="183"/>
      <c r="AS335" s="183"/>
      <c r="AT335" s="183"/>
      <c r="AU335" s="183"/>
      <c r="AV335" s="183"/>
      <c r="AW335" s="183"/>
      <c r="AX335" s="183"/>
      <c r="AY335" s="183"/>
      <c r="AZ335" s="183"/>
      <c r="BA335" s="183"/>
      <c r="BB335" s="183"/>
    </row>
    <row r="336" spans="1:54" x14ac:dyDescent="0.2">
      <c r="A336" s="183"/>
      <c r="B336" s="183"/>
      <c r="C336" s="183"/>
      <c r="D336" s="183"/>
      <c r="E336" s="183"/>
      <c r="F336" s="183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  <c r="AB336" s="183"/>
      <c r="AC336" s="183"/>
      <c r="AD336" s="183"/>
      <c r="AE336" s="183"/>
      <c r="AF336" s="183"/>
      <c r="AG336" s="183"/>
      <c r="AH336" s="183"/>
      <c r="AI336" s="183"/>
      <c r="AJ336" s="183"/>
      <c r="AK336" s="183"/>
      <c r="AL336" s="183"/>
      <c r="AM336" s="183"/>
      <c r="AN336" s="183"/>
      <c r="AO336" s="183"/>
      <c r="AP336" s="183"/>
      <c r="AQ336" s="183"/>
      <c r="AR336" s="183"/>
      <c r="AS336" s="183"/>
      <c r="AT336" s="183"/>
      <c r="AU336" s="183"/>
      <c r="AV336" s="183"/>
      <c r="AW336" s="183"/>
      <c r="AX336" s="183"/>
      <c r="AY336" s="183"/>
      <c r="AZ336" s="183"/>
      <c r="BA336" s="183"/>
      <c r="BB336" s="183"/>
    </row>
    <row r="337" spans="1:54" x14ac:dyDescent="0.2">
      <c r="A337" s="183"/>
      <c r="B337" s="183"/>
      <c r="C337" s="183"/>
      <c r="D337" s="183"/>
      <c r="E337" s="183"/>
      <c r="F337" s="183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  <c r="AB337" s="183"/>
      <c r="AC337" s="183"/>
      <c r="AD337" s="183"/>
      <c r="AE337" s="183"/>
      <c r="AF337" s="183"/>
      <c r="AG337" s="183"/>
      <c r="AH337" s="183"/>
      <c r="AI337" s="183"/>
      <c r="AJ337" s="183"/>
      <c r="AK337" s="183"/>
      <c r="AL337" s="183"/>
      <c r="AM337" s="183"/>
      <c r="AN337" s="183"/>
      <c r="AO337" s="183"/>
      <c r="AP337" s="183"/>
      <c r="AQ337" s="183"/>
      <c r="AR337" s="183"/>
      <c r="AS337" s="183"/>
      <c r="AT337" s="183"/>
      <c r="AU337" s="183"/>
      <c r="AV337" s="183"/>
      <c r="AW337" s="183"/>
      <c r="AX337" s="183"/>
      <c r="AY337" s="183"/>
      <c r="AZ337" s="183"/>
      <c r="BA337" s="183"/>
      <c r="BB337" s="183"/>
    </row>
    <row r="338" spans="1:54" x14ac:dyDescent="0.2">
      <c r="A338" s="183"/>
      <c r="B338" s="183"/>
      <c r="C338" s="183"/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183"/>
      <c r="AT338" s="183"/>
      <c r="AU338" s="183"/>
      <c r="AV338" s="183"/>
      <c r="AW338" s="183"/>
      <c r="AX338" s="183"/>
      <c r="AY338" s="183"/>
      <c r="AZ338" s="183"/>
      <c r="BA338" s="183"/>
      <c r="BB338" s="183"/>
    </row>
    <row r="339" spans="1:54" x14ac:dyDescent="0.2">
      <c r="A339" s="183"/>
      <c r="B339" s="183"/>
      <c r="C339" s="183"/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  <c r="AB339" s="183"/>
      <c r="AC339" s="183"/>
      <c r="AD339" s="183"/>
      <c r="AE339" s="183"/>
      <c r="AF339" s="183"/>
      <c r="AG339" s="183"/>
      <c r="AH339" s="183"/>
      <c r="AI339" s="183"/>
      <c r="AJ339" s="183"/>
      <c r="AK339" s="183"/>
      <c r="AL339" s="183"/>
      <c r="AM339" s="183"/>
      <c r="AN339" s="183"/>
      <c r="AO339" s="183"/>
      <c r="AP339" s="183"/>
      <c r="AQ339" s="183"/>
      <c r="AR339" s="183"/>
      <c r="AS339" s="183"/>
      <c r="AT339" s="183"/>
      <c r="AU339" s="183"/>
      <c r="AV339" s="183"/>
      <c r="AW339" s="183"/>
      <c r="AX339" s="183"/>
      <c r="AY339" s="183"/>
      <c r="AZ339" s="183"/>
      <c r="BA339" s="183"/>
      <c r="BB339" s="183"/>
    </row>
    <row r="340" spans="1:54" x14ac:dyDescent="0.2">
      <c r="A340" s="183"/>
      <c r="B340" s="183"/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3"/>
      <c r="AS340" s="183"/>
      <c r="AT340" s="183"/>
      <c r="AU340" s="183"/>
      <c r="AV340" s="183"/>
      <c r="AW340" s="183"/>
      <c r="AX340" s="183"/>
      <c r="AY340" s="183"/>
      <c r="AZ340" s="183"/>
      <c r="BA340" s="183"/>
      <c r="BB340" s="183"/>
    </row>
    <row r="341" spans="1:54" x14ac:dyDescent="0.2">
      <c r="A341" s="183"/>
      <c r="B341" s="183"/>
      <c r="C341" s="183"/>
      <c r="D341" s="183"/>
      <c r="E341" s="183"/>
      <c r="F341" s="183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  <c r="AA341" s="183"/>
      <c r="AB341" s="183"/>
      <c r="AC341" s="183"/>
      <c r="AD341" s="183"/>
      <c r="AE341" s="183"/>
      <c r="AF341" s="183"/>
      <c r="AG341" s="183"/>
      <c r="AH341" s="183"/>
      <c r="AI341" s="183"/>
      <c r="AJ341" s="183"/>
      <c r="AK341" s="183"/>
      <c r="AL341" s="183"/>
      <c r="AM341" s="183"/>
      <c r="AN341" s="183"/>
      <c r="AO341" s="183"/>
      <c r="AP341" s="183"/>
      <c r="AQ341" s="183"/>
      <c r="AR341" s="183"/>
      <c r="AS341" s="183"/>
      <c r="AT341" s="183"/>
      <c r="AU341" s="183"/>
      <c r="AV341" s="183"/>
      <c r="AW341" s="183"/>
      <c r="AX341" s="183"/>
      <c r="AY341" s="183"/>
      <c r="AZ341" s="183"/>
      <c r="BA341" s="183"/>
      <c r="BB341" s="183"/>
    </row>
    <row r="342" spans="1:54" x14ac:dyDescent="0.2">
      <c r="A342" s="183"/>
      <c r="B342" s="183"/>
      <c r="C342" s="183"/>
      <c r="D342" s="183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  <c r="AA342" s="183"/>
      <c r="AB342" s="183"/>
      <c r="AC342" s="183"/>
      <c r="AD342" s="183"/>
      <c r="AE342" s="183"/>
      <c r="AF342" s="183"/>
      <c r="AG342" s="183"/>
      <c r="AH342" s="183"/>
      <c r="AI342" s="183"/>
      <c r="AJ342" s="183"/>
      <c r="AK342" s="183"/>
      <c r="AL342" s="183"/>
      <c r="AM342" s="183"/>
      <c r="AN342" s="183"/>
      <c r="AO342" s="183"/>
      <c r="AP342" s="183"/>
      <c r="AQ342" s="183"/>
      <c r="AR342" s="183"/>
      <c r="AS342" s="183"/>
      <c r="AT342" s="183"/>
      <c r="AU342" s="183"/>
      <c r="AV342" s="183"/>
      <c r="AW342" s="183"/>
      <c r="AX342" s="183"/>
      <c r="AY342" s="183"/>
      <c r="AZ342" s="183"/>
      <c r="BA342" s="183"/>
      <c r="BB342" s="183"/>
    </row>
    <row r="343" spans="1:54" x14ac:dyDescent="0.2">
      <c r="A343" s="183"/>
      <c r="B343" s="183"/>
      <c r="C343" s="183"/>
      <c r="D343" s="183"/>
      <c r="E343" s="183"/>
      <c r="F343" s="183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  <c r="AB343" s="183"/>
      <c r="AC343" s="183"/>
      <c r="AD343" s="183"/>
      <c r="AE343" s="183"/>
      <c r="AF343" s="183"/>
      <c r="AG343" s="183"/>
      <c r="AH343" s="183"/>
      <c r="AI343" s="183"/>
      <c r="AJ343" s="183"/>
      <c r="AK343" s="183"/>
      <c r="AL343" s="183"/>
      <c r="AM343" s="183"/>
      <c r="AN343" s="183"/>
      <c r="AO343" s="183"/>
      <c r="AP343" s="183"/>
      <c r="AQ343" s="183"/>
      <c r="AR343" s="183"/>
      <c r="AS343" s="183"/>
      <c r="AT343" s="183"/>
      <c r="AU343" s="183"/>
      <c r="AV343" s="183"/>
      <c r="AW343" s="183"/>
      <c r="AX343" s="183"/>
      <c r="AY343" s="183"/>
      <c r="AZ343" s="183"/>
      <c r="BA343" s="183"/>
      <c r="BB343" s="183"/>
    </row>
    <row r="344" spans="1:54" x14ac:dyDescent="0.2">
      <c r="A344" s="183"/>
      <c r="B344" s="183"/>
      <c r="C344" s="183"/>
      <c r="D344" s="183"/>
      <c r="E344" s="183"/>
      <c r="F344" s="183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  <c r="AB344" s="183"/>
      <c r="AC344" s="183"/>
      <c r="AD344" s="183"/>
      <c r="AE344" s="183"/>
      <c r="AF344" s="183"/>
      <c r="AG344" s="183"/>
      <c r="AH344" s="183"/>
      <c r="AI344" s="183"/>
      <c r="AJ344" s="183"/>
      <c r="AK344" s="183"/>
      <c r="AL344" s="183"/>
      <c r="AM344" s="183"/>
      <c r="AN344" s="183"/>
      <c r="AO344" s="183"/>
      <c r="AP344" s="183"/>
      <c r="AQ344" s="183"/>
      <c r="AR344" s="183"/>
      <c r="AS344" s="183"/>
      <c r="AT344" s="183"/>
      <c r="AU344" s="183"/>
      <c r="AV344" s="183"/>
      <c r="AW344" s="183"/>
      <c r="AX344" s="183"/>
      <c r="AY344" s="183"/>
      <c r="AZ344" s="183"/>
      <c r="BA344" s="183"/>
      <c r="BB344" s="183"/>
    </row>
    <row r="345" spans="1:54" x14ac:dyDescent="0.2">
      <c r="A345" s="183"/>
      <c r="B345" s="183"/>
      <c r="C345" s="183"/>
      <c r="D345" s="183"/>
      <c r="E345" s="183"/>
      <c r="F345" s="183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  <c r="AA345" s="183"/>
      <c r="AB345" s="183"/>
      <c r="AC345" s="183"/>
      <c r="AD345" s="183"/>
      <c r="AE345" s="183"/>
      <c r="AF345" s="183"/>
      <c r="AG345" s="183"/>
      <c r="AH345" s="183"/>
      <c r="AI345" s="183"/>
      <c r="AJ345" s="183"/>
      <c r="AK345" s="183"/>
      <c r="AL345" s="183"/>
      <c r="AM345" s="183"/>
      <c r="AN345" s="183"/>
      <c r="AO345" s="183"/>
      <c r="AP345" s="183"/>
      <c r="AQ345" s="183"/>
      <c r="AR345" s="183"/>
      <c r="AS345" s="183"/>
      <c r="AT345" s="183"/>
      <c r="AU345" s="183"/>
      <c r="AV345" s="183"/>
      <c r="AW345" s="183"/>
      <c r="AX345" s="183"/>
      <c r="AY345" s="183"/>
      <c r="AZ345" s="183"/>
      <c r="BA345" s="183"/>
      <c r="BB345" s="183"/>
    </row>
    <row r="346" spans="1:54" x14ac:dyDescent="0.2">
      <c r="A346" s="183"/>
      <c r="B346" s="183"/>
      <c r="C346" s="183"/>
      <c r="D346" s="183"/>
      <c r="E346" s="183"/>
      <c r="F346" s="183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  <c r="AA346" s="183"/>
      <c r="AB346" s="183"/>
      <c r="AC346" s="183"/>
      <c r="AD346" s="183"/>
      <c r="AE346" s="183"/>
      <c r="AF346" s="183"/>
      <c r="AG346" s="183"/>
      <c r="AH346" s="183"/>
      <c r="AI346" s="183"/>
      <c r="AJ346" s="183"/>
      <c r="AK346" s="183"/>
      <c r="AL346" s="183"/>
      <c r="AM346" s="183"/>
      <c r="AN346" s="183"/>
      <c r="AO346" s="183"/>
      <c r="AP346" s="183"/>
      <c r="AQ346" s="183"/>
      <c r="AR346" s="183"/>
      <c r="AS346" s="183"/>
      <c r="AT346" s="183"/>
      <c r="AU346" s="183"/>
      <c r="AV346" s="183"/>
      <c r="AW346" s="183"/>
      <c r="AX346" s="183"/>
      <c r="AY346" s="183"/>
      <c r="AZ346" s="183"/>
      <c r="BA346" s="183"/>
      <c r="BB346" s="183"/>
    </row>
    <row r="347" spans="1:54" x14ac:dyDescent="0.2">
      <c r="A347" s="183"/>
      <c r="B347" s="183"/>
      <c r="C347" s="183"/>
      <c r="D347" s="183"/>
      <c r="E347" s="183"/>
      <c r="F347" s="183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  <c r="AA347" s="183"/>
      <c r="AB347" s="183"/>
      <c r="AC347" s="183"/>
      <c r="AD347" s="183"/>
      <c r="AE347" s="183"/>
      <c r="AF347" s="183"/>
      <c r="AG347" s="183"/>
      <c r="AH347" s="183"/>
      <c r="AI347" s="183"/>
      <c r="AJ347" s="183"/>
      <c r="AK347" s="183"/>
      <c r="AL347" s="183"/>
      <c r="AM347" s="183"/>
      <c r="AN347" s="183"/>
      <c r="AO347" s="183"/>
      <c r="AP347" s="183"/>
      <c r="AQ347" s="183"/>
      <c r="AR347" s="183"/>
      <c r="AS347" s="183"/>
      <c r="AT347" s="183"/>
      <c r="AU347" s="183"/>
      <c r="AV347" s="183"/>
      <c r="AW347" s="183"/>
      <c r="AX347" s="183"/>
      <c r="AY347" s="183"/>
      <c r="AZ347" s="183"/>
      <c r="BA347" s="183"/>
      <c r="BB347" s="183"/>
    </row>
    <row r="348" spans="1:54" x14ac:dyDescent="0.2">
      <c r="A348" s="183"/>
      <c r="B348" s="183"/>
      <c r="C348" s="183"/>
      <c r="D348" s="183"/>
      <c r="E348" s="183"/>
      <c r="F348" s="183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  <c r="AA348" s="183"/>
      <c r="AB348" s="183"/>
      <c r="AC348" s="183"/>
      <c r="AD348" s="183"/>
      <c r="AE348" s="183"/>
      <c r="AF348" s="183"/>
      <c r="AG348" s="183"/>
      <c r="AH348" s="183"/>
      <c r="AI348" s="183"/>
      <c r="AJ348" s="183"/>
      <c r="AK348" s="183"/>
      <c r="AL348" s="183"/>
      <c r="AM348" s="183"/>
      <c r="AN348" s="183"/>
      <c r="AO348" s="183"/>
      <c r="AP348" s="183"/>
      <c r="AQ348" s="183"/>
      <c r="AR348" s="183"/>
      <c r="AS348" s="183"/>
      <c r="AT348" s="183"/>
      <c r="AU348" s="183"/>
      <c r="AV348" s="183"/>
      <c r="AW348" s="183"/>
      <c r="AX348" s="183"/>
      <c r="AY348" s="183"/>
      <c r="AZ348" s="183"/>
      <c r="BA348" s="183"/>
      <c r="BB348" s="183"/>
    </row>
    <row r="349" spans="1:54" x14ac:dyDescent="0.2">
      <c r="A349" s="183"/>
      <c r="B349" s="183"/>
      <c r="C349" s="183"/>
      <c r="D349" s="183"/>
      <c r="E349" s="183"/>
      <c r="F349" s="183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  <c r="AB349" s="183"/>
      <c r="AC349" s="183"/>
      <c r="AD349" s="183"/>
      <c r="AE349" s="183"/>
      <c r="AF349" s="183"/>
      <c r="AG349" s="183"/>
      <c r="AH349" s="183"/>
      <c r="AI349" s="183"/>
      <c r="AJ349" s="183"/>
      <c r="AK349" s="183"/>
      <c r="AL349" s="183"/>
      <c r="AM349" s="183"/>
      <c r="AN349" s="183"/>
      <c r="AO349" s="183"/>
      <c r="AP349" s="183"/>
      <c r="AQ349" s="183"/>
      <c r="AR349" s="183"/>
      <c r="AS349" s="183"/>
      <c r="AT349" s="183"/>
      <c r="AU349" s="183"/>
      <c r="AV349" s="183"/>
      <c r="AW349" s="183"/>
      <c r="AX349" s="183"/>
      <c r="AY349" s="183"/>
      <c r="AZ349" s="183"/>
      <c r="BA349" s="183"/>
      <c r="BB349" s="183"/>
    </row>
    <row r="350" spans="1:54" x14ac:dyDescent="0.2">
      <c r="A350" s="183"/>
      <c r="B350" s="183"/>
      <c r="C350" s="183"/>
      <c r="D350" s="183"/>
      <c r="E350" s="183"/>
      <c r="F350" s="183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  <c r="AB350" s="183"/>
      <c r="AC350" s="183"/>
      <c r="AD350" s="183"/>
      <c r="AE350" s="183"/>
      <c r="AF350" s="183"/>
      <c r="AG350" s="183"/>
      <c r="AH350" s="183"/>
      <c r="AI350" s="183"/>
      <c r="AJ350" s="183"/>
      <c r="AK350" s="183"/>
      <c r="AL350" s="183"/>
      <c r="AM350" s="183"/>
      <c r="AN350" s="183"/>
      <c r="AO350" s="183"/>
      <c r="AP350" s="183"/>
      <c r="AQ350" s="183"/>
      <c r="AR350" s="183"/>
      <c r="AS350" s="183"/>
      <c r="AT350" s="183"/>
      <c r="AU350" s="183"/>
      <c r="AV350" s="183"/>
      <c r="AW350" s="183"/>
      <c r="AX350" s="183"/>
      <c r="AY350" s="183"/>
      <c r="AZ350" s="183"/>
      <c r="BA350" s="183"/>
      <c r="BB350" s="183"/>
    </row>
    <row r="351" spans="1:54" x14ac:dyDescent="0.2">
      <c r="A351" s="183"/>
      <c r="B351" s="183"/>
      <c r="C351" s="183"/>
      <c r="D351" s="183"/>
      <c r="E351" s="183"/>
      <c r="F351" s="183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  <c r="AA351" s="183"/>
      <c r="AB351" s="183"/>
      <c r="AC351" s="183"/>
      <c r="AD351" s="183"/>
      <c r="AE351" s="183"/>
      <c r="AF351" s="183"/>
      <c r="AG351" s="183"/>
      <c r="AH351" s="183"/>
      <c r="AI351" s="183"/>
      <c r="AJ351" s="183"/>
      <c r="AK351" s="183"/>
      <c r="AL351" s="183"/>
      <c r="AM351" s="183"/>
      <c r="AN351" s="183"/>
      <c r="AO351" s="183"/>
      <c r="AP351" s="183"/>
      <c r="AQ351" s="183"/>
      <c r="AR351" s="183"/>
      <c r="AS351" s="183"/>
      <c r="AT351" s="183"/>
      <c r="AU351" s="183"/>
      <c r="AV351" s="183"/>
      <c r="AW351" s="183"/>
      <c r="AX351" s="183"/>
      <c r="AY351" s="183"/>
      <c r="AZ351" s="183"/>
      <c r="BA351" s="183"/>
      <c r="BB351" s="183"/>
    </row>
    <row r="352" spans="1:54" x14ac:dyDescent="0.2">
      <c r="A352" s="183"/>
      <c r="B352" s="183"/>
      <c r="C352" s="183"/>
      <c r="D352" s="183"/>
      <c r="E352" s="183"/>
      <c r="F352" s="183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  <c r="AB352" s="183"/>
      <c r="AC352" s="183"/>
      <c r="AD352" s="183"/>
      <c r="AE352" s="183"/>
      <c r="AF352" s="183"/>
      <c r="AG352" s="183"/>
      <c r="AH352" s="183"/>
      <c r="AI352" s="183"/>
      <c r="AJ352" s="183"/>
      <c r="AK352" s="183"/>
      <c r="AL352" s="183"/>
      <c r="AM352" s="183"/>
      <c r="AN352" s="183"/>
      <c r="AO352" s="183"/>
      <c r="AP352" s="183"/>
      <c r="AQ352" s="183"/>
      <c r="AR352" s="183"/>
      <c r="AS352" s="183"/>
      <c r="AT352" s="183"/>
      <c r="AU352" s="183"/>
      <c r="AV352" s="183"/>
      <c r="AW352" s="183"/>
      <c r="AX352" s="183"/>
      <c r="AY352" s="183"/>
      <c r="AZ352" s="183"/>
      <c r="BA352" s="183"/>
      <c r="BB352" s="183"/>
    </row>
    <row r="353" spans="1:54" x14ac:dyDescent="0.2">
      <c r="A353" s="183"/>
      <c r="B353" s="183"/>
      <c r="C353" s="183"/>
      <c r="D353" s="183"/>
      <c r="E353" s="183"/>
      <c r="F353" s="183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  <c r="AB353" s="183"/>
      <c r="AC353" s="183"/>
      <c r="AD353" s="183"/>
      <c r="AE353" s="183"/>
      <c r="AF353" s="183"/>
      <c r="AG353" s="183"/>
      <c r="AH353" s="183"/>
      <c r="AI353" s="183"/>
      <c r="AJ353" s="183"/>
      <c r="AK353" s="183"/>
      <c r="AL353" s="183"/>
      <c r="AM353" s="183"/>
      <c r="AN353" s="183"/>
      <c r="AO353" s="183"/>
      <c r="AP353" s="183"/>
      <c r="AQ353" s="183"/>
      <c r="AR353" s="183"/>
      <c r="AS353" s="183"/>
      <c r="AT353" s="183"/>
      <c r="AU353" s="183"/>
      <c r="AV353" s="183"/>
      <c r="AW353" s="183"/>
      <c r="AX353" s="183"/>
      <c r="AY353" s="183"/>
      <c r="AZ353" s="183"/>
      <c r="BA353" s="183"/>
      <c r="BB353" s="183"/>
    </row>
    <row r="354" spans="1:54" x14ac:dyDescent="0.2">
      <c r="A354" s="183"/>
      <c r="B354" s="183"/>
      <c r="C354" s="183"/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  <c r="AB354" s="183"/>
      <c r="AC354" s="183"/>
      <c r="AD354" s="183"/>
      <c r="AE354" s="183"/>
      <c r="AF354" s="183"/>
      <c r="AG354" s="183"/>
      <c r="AH354" s="183"/>
      <c r="AI354" s="183"/>
      <c r="AJ354" s="183"/>
      <c r="AK354" s="183"/>
      <c r="AL354" s="183"/>
      <c r="AM354" s="183"/>
      <c r="AN354" s="183"/>
      <c r="AO354" s="183"/>
      <c r="AP354" s="183"/>
      <c r="AQ354" s="183"/>
      <c r="AR354" s="183"/>
      <c r="AS354" s="183"/>
      <c r="AT354" s="183"/>
      <c r="AU354" s="183"/>
      <c r="AV354" s="183"/>
      <c r="AW354" s="183"/>
      <c r="AX354" s="183"/>
      <c r="AY354" s="183"/>
      <c r="AZ354" s="183"/>
      <c r="BA354" s="183"/>
      <c r="BB354" s="183"/>
    </row>
    <row r="355" spans="1:54" x14ac:dyDescent="0.2">
      <c r="A355" s="183"/>
      <c r="B355" s="183"/>
      <c r="C355" s="183"/>
      <c r="D355" s="183"/>
      <c r="E355" s="183"/>
      <c r="F355" s="183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  <c r="AB355" s="183"/>
      <c r="AC355" s="183"/>
      <c r="AD355" s="183"/>
      <c r="AE355" s="183"/>
      <c r="AF355" s="183"/>
      <c r="AG355" s="183"/>
      <c r="AH355" s="183"/>
      <c r="AI355" s="183"/>
      <c r="AJ355" s="183"/>
      <c r="AK355" s="183"/>
      <c r="AL355" s="183"/>
      <c r="AM355" s="183"/>
      <c r="AN355" s="183"/>
      <c r="AO355" s="183"/>
      <c r="AP355" s="183"/>
      <c r="AQ355" s="183"/>
      <c r="AR355" s="183"/>
      <c r="AS355" s="183"/>
      <c r="AT355" s="183"/>
      <c r="AU355" s="183"/>
      <c r="AV355" s="183"/>
      <c r="AW355" s="183"/>
      <c r="AX355" s="183"/>
      <c r="AY355" s="183"/>
      <c r="AZ355" s="183"/>
      <c r="BA355" s="183"/>
      <c r="BB355" s="183"/>
    </row>
    <row r="356" spans="1:54" x14ac:dyDescent="0.2">
      <c r="A356" s="183"/>
      <c r="B356" s="183"/>
      <c r="C356" s="183"/>
      <c r="D356" s="183"/>
      <c r="E356" s="183"/>
      <c r="F356" s="183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183"/>
      <c r="AT356" s="183"/>
      <c r="AU356" s="183"/>
      <c r="AV356" s="183"/>
      <c r="AW356" s="183"/>
      <c r="AX356" s="183"/>
      <c r="AY356" s="183"/>
      <c r="AZ356" s="183"/>
      <c r="BA356" s="183"/>
      <c r="BB356" s="183"/>
    </row>
    <row r="357" spans="1:54" x14ac:dyDescent="0.2">
      <c r="A357" s="183"/>
      <c r="B357" s="183"/>
      <c r="C357" s="183"/>
      <c r="D357" s="183"/>
      <c r="E357" s="183"/>
      <c r="F357" s="183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  <c r="AA357" s="183"/>
      <c r="AB357" s="183"/>
      <c r="AC357" s="183"/>
      <c r="AD357" s="183"/>
      <c r="AE357" s="183"/>
      <c r="AF357" s="183"/>
      <c r="AG357" s="183"/>
      <c r="AH357" s="183"/>
      <c r="AI357" s="183"/>
      <c r="AJ357" s="183"/>
      <c r="AK357" s="183"/>
      <c r="AL357" s="183"/>
      <c r="AM357" s="183"/>
      <c r="AN357" s="183"/>
      <c r="AO357" s="183"/>
      <c r="AP357" s="183"/>
      <c r="AQ357" s="183"/>
      <c r="AR357" s="183"/>
      <c r="AS357" s="183"/>
      <c r="AT357" s="183"/>
      <c r="AU357" s="183"/>
      <c r="AV357" s="183"/>
      <c r="AW357" s="183"/>
      <c r="AX357" s="183"/>
      <c r="AY357" s="183"/>
      <c r="AZ357" s="183"/>
      <c r="BA357" s="183"/>
      <c r="BB357" s="183"/>
    </row>
    <row r="358" spans="1:54" x14ac:dyDescent="0.2">
      <c r="A358" s="183"/>
      <c r="B358" s="183"/>
      <c r="C358" s="183"/>
      <c r="D358" s="183"/>
      <c r="E358" s="183"/>
      <c r="F358" s="183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  <c r="AA358" s="183"/>
      <c r="AB358" s="183"/>
      <c r="AC358" s="183"/>
      <c r="AD358" s="183"/>
      <c r="AE358" s="183"/>
      <c r="AF358" s="183"/>
      <c r="AG358" s="183"/>
      <c r="AH358" s="183"/>
      <c r="AI358" s="183"/>
      <c r="AJ358" s="183"/>
      <c r="AK358" s="183"/>
      <c r="AL358" s="183"/>
      <c r="AM358" s="183"/>
      <c r="AN358" s="183"/>
      <c r="AO358" s="183"/>
      <c r="AP358" s="183"/>
      <c r="AQ358" s="183"/>
      <c r="AR358" s="183"/>
      <c r="AS358" s="183"/>
      <c r="AT358" s="183"/>
      <c r="AU358" s="183"/>
      <c r="AV358" s="183"/>
      <c r="AW358" s="183"/>
      <c r="AX358" s="183"/>
      <c r="AY358" s="183"/>
      <c r="AZ358" s="183"/>
      <c r="BA358" s="183"/>
      <c r="BB358" s="183"/>
    </row>
    <row r="359" spans="1:54" x14ac:dyDescent="0.2">
      <c r="A359" s="183"/>
      <c r="B359" s="183"/>
      <c r="C359" s="183"/>
      <c r="D359" s="183"/>
      <c r="E359" s="183"/>
      <c r="F359" s="183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  <c r="AA359" s="183"/>
      <c r="AB359" s="183"/>
      <c r="AC359" s="183"/>
      <c r="AD359" s="183"/>
      <c r="AE359" s="183"/>
      <c r="AF359" s="183"/>
      <c r="AG359" s="183"/>
      <c r="AH359" s="183"/>
      <c r="AI359" s="183"/>
      <c r="AJ359" s="183"/>
      <c r="AK359" s="183"/>
      <c r="AL359" s="183"/>
      <c r="AM359" s="183"/>
      <c r="AN359" s="183"/>
      <c r="AO359" s="183"/>
      <c r="AP359" s="183"/>
      <c r="AQ359" s="183"/>
      <c r="AR359" s="183"/>
      <c r="AS359" s="183"/>
      <c r="AT359" s="183"/>
      <c r="AU359" s="183"/>
      <c r="AV359" s="183"/>
      <c r="AW359" s="183"/>
      <c r="AX359" s="183"/>
      <c r="AY359" s="183"/>
      <c r="AZ359" s="183"/>
      <c r="BA359" s="183"/>
      <c r="BB359" s="183"/>
    </row>
    <row r="360" spans="1:54" x14ac:dyDescent="0.2">
      <c r="A360" s="183"/>
      <c r="B360" s="183"/>
      <c r="C360" s="183"/>
      <c r="D360" s="183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  <c r="AA360" s="183"/>
      <c r="AB360" s="183"/>
      <c r="AC360" s="183"/>
      <c r="AD360" s="183"/>
      <c r="AE360" s="183"/>
      <c r="AF360" s="183"/>
      <c r="AG360" s="183"/>
      <c r="AH360" s="183"/>
      <c r="AI360" s="183"/>
      <c r="AJ360" s="183"/>
      <c r="AK360" s="183"/>
      <c r="AL360" s="183"/>
      <c r="AM360" s="183"/>
      <c r="AN360" s="183"/>
      <c r="AO360" s="183"/>
      <c r="AP360" s="183"/>
      <c r="AQ360" s="183"/>
      <c r="AR360" s="183"/>
      <c r="AS360" s="183"/>
      <c r="AT360" s="183"/>
      <c r="AU360" s="183"/>
      <c r="AV360" s="183"/>
      <c r="AW360" s="183"/>
      <c r="AX360" s="183"/>
      <c r="AY360" s="183"/>
      <c r="AZ360" s="183"/>
      <c r="BA360" s="183"/>
      <c r="BB360" s="183"/>
    </row>
    <row r="361" spans="1:54" x14ac:dyDescent="0.2">
      <c r="A361" s="183"/>
      <c r="B361" s="183"/>
      <c r="C361" s="183"/>
      <c r="D361" s="183"/>
      <c r="E361" s="183"/>
      <c r="F361" s="183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  <c r="AA361" s="183"/>
      <c r="AB361" s="183"/>
      <c r="AC361" s="183"/>
      <c r="AD361" s="183"/>
      <c r="AE361" s="183"/>
      <c r="AF361" s="183"/>
      <c r="AG361" s="183"/>
      <c r="AH361" s="183"/>
      <c r="AI361" s="183"/>
      <c r="AJ361" s="183"/>
      <c r="AK361" s="183"/>
      <c r="AL361" s="183"/>
      <c r="AM361" s="183"/>
      <c r="AN361" s="183"/>
      <c r="AO361" s="183"/>
      <c r="AP361" s="183"/>
      <c r="AQ361" s="183"/>
      <c r="AR361" s="183"/>
      <c r="AS361" s="183"/>
      <c r="AT361" s="183"/>
      <c r="AU361" s="183"/>
      <c r="AV361" s="183"/>
      <c r="AW361" s="183"/>
      <c r="AX361" s="183"/>
      <c r="AY361" s="183"/>
      <c r="AZ361" s="183"/>
      <c r="BA361" s="183"/>
      <c r="BB361" s="183"/>
    </row>
    <row r="362" spans="1:54" x14ac:dyDescent="0.2">
      <c r="A362" s="183"/>
      <c r="B362" s="183"/>
      <c r="C362" s="183"/>
      <c r="D362" s="183"/>
      <c r="E362" s="183"/>
      <c r="F362" s="183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  <c r="AA362" s="183"/>
      <c r="AB362" s="183"/>
      <c r="AC362" s="183"/>
      <c r="AD362" s="183"/>
      <c r="AE362" s="183"/>
      <c r="AF362" s="183"/>
      <c r="AG362" s="183"/>
      <c r="AH362" s="183"/>
      <c r="AI362" s="183"/>
      <c r="AJ362" s="183"/>
      <c r="AK362" s="183"/>
      <c r="AL362" s="183"/>
      <c r="AM362" s="183"/>
      <c r="AN362" s="183"/>
      <c r="AO362" s="183"/>
      <c r="AP362" s="183"/>
      <c r="AQ362" s="183"/>
      <c r="AR362" s="183"/>
      <c r="AS362" s="183"/>
      <c r="AT362" s="183"/>
      <c r="AU362" s="183"/>
      <c r="AV362" s="183"/>
      <c r="AW362" s="183"/>
      <c r="AX362" s="183"/>
      <c r="AY362" s="183"/>
      <c r="AZ362" s="183"/>
      <c r="BA362" s="183"/>
      <c r="BB362" s="183"/>
    </row>
    <row r="363" spans="1:54" x14ac:dyDescent="0.2">
      <c r="A363" s="183"/>
      <c r="B363" s="183"/>
      <c r="C363" s="183"/>
      <c r="D363" s="183"/>
      <c r="E363" s="183"/>
      <c r="F363" s="183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  <c r="AA363" s="183"/>
      <c r="AB363" s="183"/>
      <c r="AC363" s="183"/>
      <c r="AD363" s="183"/>
      <c r="AE363" s="183"/>
      <c r="AF363" s="183"/>
      <c r="AG363" s="183"/>
      <c r="AH363" s="183"/>
      <c r="AI363" s="183"/>
      <c r="AJ363" s="183"/>
      <c r="AK363" s="183"/>
      <c r="AL363" s="183"/>
      <c r="AM363" s="183"/>
      <c r="AN363" s="183"/>
      <c r="AO363" s="183"/>
      <c r="AP363" s="183"/>
      <c r="AQ363" s="183"/>
      <c r="AR363" s="183"/>
      <c r="AS363" s="183"/>
      <c r="AT363" s="183"/>
      <c r="AU363" s="183"/>
      <c r="AV363" s="183"/>
      <c r="AW363" s="183"/>
      <c r="AX363" s="183"/>
      <c r="AY363" s="183"/>
      <c r="AZ363" s="183"/>
      <c r="BA363" s="183"/>
      <c r="BB363" s="183"/>
    </row>
    <row r="364" spans="1:54" x14ac:dyDescent="0.2">
      <c r="A364" s="183"/>
      <c r="B364" s="183"/>
      <c r="C364" s="183"/>
      <c r="D364" s="183"/>
      <c r="E364" s="183"/>
      <c r="F364" s="183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  <c r="AB364" s="183"/>
      <c r="AC364" s="183"/>
      <c r="AD364" s="183"/>
      <c r="AE364" s="183"/>
      <c r="AF364" s="183"/>
      <c r="AG364" s="183"/>
      <c r="AH364" s="183"/>
      <c r="AI364" s="183"/>
      <c r="AJ364" s="183"/>
      <c r="AK364" s="183"/>
      <c r="AL364" s="183"/>
      <c r="AM364" s="183"/>
      <c r="AN364" s="183"/>
      <c r="AO364" s="183"/>
      <c r="AP364" s="183"/>
      <c r="AQ364" s="183"/>
      <c r="AR364" s="183"/>
      <c r="AS364" s="183"/>
      <c r="AT364" s="183"/>
      <c r="AU364" s="183"/>
      <c r="AV364" s="183"/>
      <c r="AW364" s="183"/>
      <c r="AX364" s="183"/>
      <c r="AY364" s="183"/>
      <c r="AZ364" s="183"/>
      <c r="BA364" s="183"/>
      <c r="BB364" s="183"/>
    </row>
    <row r="365" spans="1:54" x14ac:dyDescent="0.2">
      <c r="A365" s="183"/>
      <c r="B365" s="183"/>
      <c r="C365" s="183"/>
      <c r="D365" s="183"/>
      <c r="E365" s="183"/>
      <c r="F365" s="183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  <c r="AA365" s="183"/>
      <c r="AB365" s="183"/>
      <c r="AC365" s="183"/>
      <c r="AD365" s="183"/>
      <c r="AE365" s="183"/>
      <c r="AF365" s="183"/>
      <c r="AG365" s="183"/>
      <c r="AH365" s="183"/>
      <c r="AI365" s="183"/>
      <c r="AJ365" s="183"/>
      <c r="AK365" s="183"/>
      <c r="AL365" s="183"/>
      <c r="AM365" s="183"/>
      <c r="AN365" s="183"/>
      <c r="AO365" s="183"/>
      <c r="AP365" s="183"/>
      <c r="AQ365" s="183"/>
      <c r="AR365" s="183"/>
      <c r="AS365" s="183"/>
      <c r="AT365" s="183"/>
      <c r="AU365" s="183"/>
      <c r="AV365" s="183"/>
      <c r="AW365" s="183"/>
      <c r="AX365" s="183"/>
      <c r="AY365" s="183"/>
      <c r="AZ365" s="183"/>
      <c r="BA365" s="183"/>
      <c r="BB365" s="183"/>
    </row>
    <row r="366" spans="1:54" x14ac:dyDescent="0.2">
      <c r="A366" s="183"/>
      <c r="B366" s="183"/>
      <c r="C366" s="183"/>
      <c r="D366" s="183"/>
      <c r="E366" s="183"/>
      <c r="F366" s="183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  <c r="AA366" s="183"/>
      <c r="AB366" s="183"/>
      <c r="AC366" s="183"/>
      <c r="AD366" s="183"/>
      <c r="AE366" s="183"/>
      <c r="AF366" s="183"/>
      <c r="AG366" s="183"/>
      <c r="AH366" s="183"/>
      <c r="AI366" s="183"/>
      <c r="AJ366" s="183"/>
      <c r="AK366" s="183"/>
      <c r="AL366" s="183"/>
      <c r="AM366" s="183"/>
      <c r="AN366" s="183"/>
      <c r="AO366" s="183"/>
      <c r="AP366" s="183"/>
      <c r="AQ366" s="183"/>
      <c r="AR366" s="183"/>
      <c r="AS366" s="183"/>
      <c r="AT366" s="183"/>
      <c r="AU366" s="183"/>
      <c r="AV366" s="183"/>
      <c r="AW366" s="183"/>
      <c r="AX366" s="183"/>
      <c r="AY366" s="183"/>
      <c r="AZ366" s="183"/>
      <c r="BA366" s="183"/>
      <c r="BB366" s="183"/>
    </row>
    <row r="367" spans="1:54" x14ac:dyDescent="0.2">
      <c r="A367" s="183"/>
      <c r="B367" s="183"/>
      <c r="C367" s="183"/>
      <c r="D367" s="183"/>
      <c r="E367" s="183"/>
      <c r="F367" s="183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  <c r="AA367" s="183"/>
      <c r="AB367" s="183"/>
      <c r="AC367" s="183"/>
      <c r="AD367" s="183"/>
      <c r="AE367" s="183"/>
      <c r="AF367" s="183"/>
      <c r="AG367" s="183"/>
      <c r="AH367" s="183"/>
      <c r="AI367" s="183"/>
      <c r="AJ367" s="183"/>
      <c r="AK367" s="183"/>
      <c r="AL367" s="183"/>
      <c r="AM367" s="183"/>
      <c r="AN367" s="183"/>
      <c r="AO367" s="183"/>
      <c r="AP367" s="183"/>
      <c r="AQ367" s="183"/>
      <c r="AR367" s="183"/>
      <c r="AS367" s="183"/>
      <c r="AT367" s="183"/>
      <c r="AU367" s="183"/>
      <c r="AV367" s="183"/>
      <c r="AW367" s="183"/>
      <c r="AX367" s="183"/>
      <c r="AY367" s="183"/>
      <c r="AZ367" s="183"/>
      <c r="BA367" s="183"/>
      <c r="BB367" s="183"/>
    </row>
    <row r="368" spans="1:54" x14ac:dyDescent="0.2">
      <c r="A368" s="183"/>
      <c r="B368" s="183"/>
      <c r="C368" s="183"/>
      <c r="D368" s="183"/>
      <c r="E368" s="183"/>
      <c r="F368" s="183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  <c r="AB368" s="183"/>
      <c r="AC368" s="183"/>
      <c r="AD368" s="183"/>
      <c r="AE368" s="183"/>
      <c r="AF368" s="183"/>
      <c r="AG368" s="183"/>
      <c r="AH368" s="183"/>
      <c r="AI368" s="183"/>
      <c r="AJ368" s="183"/>
      <c r="AK368" s="183"/>
      <c r="AL368" s="183"/>
      <c r="AM368" s="183"/>
      <c r="AN368" s="183"/>
      <c r="AO368" s="183"/>
      <c r="AP368" s="183"/>
      <c r="AQ368" s="183"/>
      <c r="AR368" s="183"/>
      <c r="AS368" s="183"/>
      <c r="AT368" s="183"/>
      <c r="AU368" s="183"/>
      <c r="AV368" s="183"/>
      <c r="AW368" s="183"/>
      <c r="AX368" s="183"/>
      <c r="AY368" s="183"/>
      <c r="AZ368" s="183"/>
      <c r="BA368" s="183"/>
      <c r="BB368" s="183"/>
    </row>
    <row r="369" spans="1:54" x14ac:dyDescent="0.2">
      <c r="A369" s="183"/>
      <c r="B369" s="183"/>
      <c r="C369" s="183"/>
      <c r="D369" s="183"/>
      <c r="E369" s="183"/>
      <c r="F369" s="183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  <c r="AB369" s="183"/>
      <c r="AC369" s="183"/>
      <c r="AD369" s="183"/>
      <c r="AE369" s="183"/>
      <c r="AF369" s="183"/>
      <c r="AG369" s="183"/>
      <c r="AH369" s="183"/>
      <c r="AI369" s="183"/>
      <c r="AJ369" s="183"/>
      <c r="AK369" s="183"/>
      <c r="AL369" s="183"/>
      <c r="AM369" s="183"/>
      <c r="AN369" s="183"/>
      <c r="AO369" s="183"/>
      <c r="AP369" s="183"/>
      <c r="AQ369" s="183"/>
      <c r="AR369" s="183"/>
      <c r="AS369" s="183"/>
      <c r="AT369" s="183"/>
      <c r="AU369" s="183"/>
      <c r="AV369" s="183"/>
      <c r="AW369" s="183"/>
      <c r="AX369" s="183"/>
      <c r="AY369" s="183"/>
      <c r="AZ369" s="183"/>
      <c r="BA369" s="183"/>
      <c r="BB369" s="183"/>
    </row>
    <row r="370" spans="1:54" x14ac:dyDescent="0.2">
      <c r="A370" s="183"/>
      <c r="B370" s="183"/>
      <c r="C370" s="183"/>
      <c r="D370" s="183"/>
      <c r="E370" s="183"/>
      <c r="F370" s="183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  <c r="AB370" s="183"/>
      <c r="AC370" s="183"/>
      <c r="AD370" s="183"/>
      <c r="AE370" s="183"/>
      <c r="AF370" s="183"/>
      <c r="AG370" s="183"/>
      <c r="AH370" s="183"/>
      <c r="AI370" s="183"/>
      <c r="AJ370" s="183"/>
      <c r="AK370" s="183"/>
      <c r="AL370" s="183"/>
      <c r="AM370" s="183"/>
      <c r="AN370" s="183"/>
      <c r="AO370" s="183"/>
      <c r="AP370" s="183"/>
      <c r="AQ370" s="183"/>
      <c r="AR370" s="183"/>
      <c r="AS370" s="183"/>
      <c r="AT370" s="183"/>
      <c r="AU370" s="183"/>
      <c r="AV370" s="183"/>
      <c r="AW370" s="183"/>
      <c r="AX370" s="183"/>
      <c r="AY370" s="183"/>
      <c r="AZ370" s="183"/>
      <c r="BA370" s="183"/>
      <c r="BB370" s="183"/>
    </row>
    <row r="371" spans="1:54" x14ac:dyDescent="0.2">
      <c r="A371" s="183"/>
      <c r="B371" s="183"/>
      <c r="C371" s="183"/>
      <c r="D371" s="183"/>
      <c r="E371" s="183"/>
      <c r="F371" s="183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  <c r="AB371" s="183"/>
      <c r="AC371" s="183"/>
      <c r="AD371" s="183"/>
      <c r="AE371" s="183"/>
      <c r="AF371" s="183"/>
      <c r="AG371" s="183"/>
      <c r="AH371" s="183"/>
      <c r="AI371" s="183"/>
      <c r="AJ371" s="183"/>
      <c r="AK371" s="183"/>
      <c r="AL371" s="183"/>
      <c r="AM371" s="183"/>
      <c r="AN371" s="183"/>
      <c r="AO371" s="183"/>
      <c r="AP371" s="183"/>
      <c r="AQ371" s="183"/>
      <c r="AR371" s="183"/>
      <c r="AS371" s="183"/>
      <c r="AT371" s="183"/>
      <c r="AU371" s="183"/>
      <c r="AV371" s="183"/>
      <c r="AW371" s="183"/>
      <c r="AX371" s="183"/>
      <c r="AY371" s="183"/>
      <c r="AZ371" s="183"/>
      <c r="BA371" s="183"/>
      <c r="BB371" s="183"/>
    </row>
    <row r="372" spans="1:54" x14ac:dyDescent="0.2">
      <c r="A372" s="183"/>
      <c r="B372" s="183"/>
      <c r="C372" s="183"/>
      <c r="D372" s="183"/>
      <c r="E372" s="183"/>
      <c r="F372" s="183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  <c r="AB372" s="183"/>
      <c r="AC372" s="183"/>
      <c r="AD372" s="183"/>
      <c r="AE372" s="183"/>
      <c r="AF372" s="183"/>
      <c r="AG372" s="183"/>
      <c r="AH372" s="183"/>
      <c r="AI372" s="183"/>
      <c r="AJ372" s="183"/>
      <c r="AK372" s="183"/>
      <c r="AL372" s="183"/>
      <c r="AM372" s="183"/>
      <c r="AN372" s="183"/>
      <c r="AO372" s="183"/>
      <c r="AP372" s="183"/>
      <c r="AQ372" s="183"/>
      <c r="AR372" s="183"/>
      <c r="AS372" s="183"/>
      <c r="AT372" s="183"/>
      <c r="AU372" s="183"/>
      <c r="AV372" s="183"/>
      <c r="AW372" s="183"/>
      <c r="AX372" s="183"/>
      <c r="AY372" s="183"/>
      <c r="AZ372" s="183"/>
      <c r="BA372" s="183"/>
      <c r="BB372" s="183"/>
    </row>
    <row r="373" spans="1:54" x14ac:dyDescent="0.2">
      <c r="A373" s="183"/>
      <c r="B373" s="183"/>
      <c r="C373" s="183"/>
      <c r="D373" s="183"/>
      <c r="E373" s="183"/>
      <c r="F373" s="183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  <c r="AB373" s="183"/>
      <c r="AC373" s="183"/>
      <c r="AD373" s="183"/>
      <c r="AE373" s="183"/>
      <c r="AF373" s="183"/>
      <c r="AG373" s="183"/>
      <c r="AH373" s="183"/>
      <c r="AI373" s="183"/>
      <c r="AJ373" s="183"/>
      <c r="AK373" s="183"/>
      <c r="AL373" s="183"/>
      <c r="AM373" s="183"/>
      <c r="AN373" s="183"/>
      <c r="AO373" s="183"/>
      <c r="AP373" s="183"/>
      <c r="AQ373" s="183"/>
      <c r="AR373" s="183"/>
      <c r="AS373" s="183"/>
      <c r="AT373" s="183"/>
      <c r="AU373" s="183"/>
      <c r="AV373" s="183"/>
      <c r="AW373" s="183"/>
      <c r="AX373" s="183"/>
      <c r="AY373" s="183"/>
      <c r="AZ373" s="183"/>
      <c r="BA373" s="183"/>
      <c r="BB373" s="183"/>
    </row>
    <row r="374" spans="1:54" x14ac:dyDescent="0.2">
      <c r="A374" s="183"/>
      <c r="B374" s="183"/>
      <c r="C374" s="183"/>
      <c r="D374" s="183"/>
      <c r="E374" s="183"/>
      <c r="F374" s="183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183"/>
      <c r="AT374" s="183"/>
      <c r="AU374" s="183"/>
      <c r="AV374" s="183"/>
      <c r="AW374" s="183"/>
      <c r="AX374" s="183"/>
      <c r="AY374" s="183"/>
      <c r="AZ374" s="183"/>
      <c r="BA374" s="183"/>
      <c r="BB374" s="183"/>
    </row>
    <row r="375" spans="1:54" x14ac:dyDescent="0.2">
      <c r="A375" s="183"/>
      <c r="B375" s="183"/>
      <c r="C375" s="183"/>
      <c r="D375" s="183"/>
      <c r="E375" s="183"/>
      <c r="F375" s="183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  <c r="AB375" s="183"/>
      <c r="AC375" s="183"/>
      <c r="AD375" s="183"/>
      <c r="AE375" s="183"/>
      <c r="AF375" s="183"/>
      <c r="AG375" s="183"/>
      <c r="AH375" s="183"/>
      <c r="AI375" s="183"/>
      <c r="AJ375" s="183"/>
      <c r="AK375" s="183"/>
      <c r="AL375" s="183"/>
      <c r="AM375" s="183"/>
      <c r="AN375" s="183"/>
      <c r="AO375" s="183"/>
      <c r="AP375" s="183"/>
      <c r="AQ375" s="183"/>
      <c r="AR375" s="183"/>
      <c r="AS375" s="183"/>
      <c r="AT375" s="183"/>
      <c r="AU375" s="183"/>
      <c r="AV375" s="183"/>
      <c r="AW375" s="183"/>
      <c r="AX375" s="183"/>
      <c r="AY375" s="183"/>
      <c r="AZ375" s="183"/>
      <c r="BA375" s="183"/>
      <c r="BB375" s="183"/>
    </row>
    <row r="376" spans="1:54" x14ac:dyDescent="0.2">
      <c r="A376" s="183"/>
      <c r="B376" s="183"/>
      <c r="C376" s="183"/>
      <c r="D376" s="183"/>
      <c r="E376" s="183"/>
      <c r="F376" s="183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  <c r="AB376" s="183"/>
      <c r="AC376" s="183"/>
      <c r="AD376" s="183"/>
      <c r="AE376" s="183"/>
      <c r="AF376" s="183"/>
      <c r="AG376" s="183"/>
      <c r="AH376" s="183"/>
      <c r="AI376" s="183"/>
      <c r="AJ376" s="183"/>
      <c r="AK376" s="183"/>
      <c r="AL376" s="183"/>
      <c r="AM376" s="183"/>
      <c r="AN376" s="183"/>
      <c r="AO376" s="183"/>
      <c r="AP376" s="183"/>
      <c r="AQ376" s="183"/>
      <c r="AR376" s="183"/>
      <c r="AS376" s="183"/>
      <c r="AT376" s="183"/>
      <c r="AU376" s="183"/>
      <c r="AV376" s="183"/>
      <c r="AW376" s="183"/>
      <c r="AX376" s="183"/>
      <c r="AY376" s="183"/>
      <c r="AZ376" s="183"/>
      <c r="BA376" s="183"/>
      <c r="BB376" s="183"/>
    </row>
    <row r="377" spans="1:54" x14ac:dyDescent="0.2">
      <c r="A377" s="183"/>
      <c r="B377" s="183"/>
      <c r="C377" s="183"/>
      <c r="D377" s="183"/>
      <c r="E377" s="183"/>
      <c r="F377" s="183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  <c r="AB377" s="183"/>
      <c r="AC377" s="183"/>
      <c r="AD377" s="183"/>
      <c r="AE377" s="183"/>
      <c r="AF377" s="183"/>
      <c r="AG377" s="183"/>
      <c r="AH377" s="183"/>
      <c r="AI377" s="183"/>
      <c r="AJ377" s="183"/>
      <c r="AK377" s="183"/>
      <c r="AL377" s="183"/>
      <c r="AM377" s="183"/>
      <c r="AN377" s="183"/>
      <c r="AO377" s="183"/>
      <c r="AP377" s="183"/>
      <c r="AQ377" s="183"/>
      <c r="AR377" s="183"/>
      <c r="AS377" s="183"/>
      <c r="AT377" s="183"/>
      <c r="AU377" s="183"/>
      <c r="AV377" s="183"/>
      <c r="AW377" s="183"/>
      <c r="AX377" s="183"/>
      <c r="AY377" s="183"/>
      <c r="AZ377" s="183"/>
      <c r="BA377" s="183"/>
      <c r="BB377" s="183"/>
    </row>
    <row r="378" spans="1:54" x14ac:dyDescent="0.2">
      <c r="A378" s="183"/>
      <c r="B378" s="183"/>
      <c r="C378" s="183"/>
      <c r="D378" s="183"/>
      <c r="E378" s="183"/>
      <c r="F378" s="183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  <c r="AB378" s="183"/>
      <c r="AC378" s="183"/>
      <c r="AD378" s="183"/>
      <c r="AE378" s="183"/>
      <c r="AF378" s="183"/>
      <c r="AG378" s="183"/>
      <c r="AH378" s="183"/>
      <c r="AI378" s="183"/>
      <c r="AJ378" s="183"/>
      <c r="AK378" s="183"/>
      <c r="AL378" s="183"/>
      <c r="AM378" s="183"/>
      <c r="AN378" s="183"/>
      <c r="AO378" s="183"/>
      <c r="AP378" s="183"/>
      <c r="AQ378" s="183"/>
      <c r="AR378" s="183"/>
      <c r="AS378" s="183"/>
      <c r="AT378" s="183"/>
      <c r="AU378" s="183"/>
      <c r="AV378" s="183"/>
      <c r="AW378" s="183"/>
      <c r="AX378" s="183"/>
      <c r="AY378" s="183"/>
      <c r="AZ378" s="183"/>
      <c r="BA378" s="183"/>
      <c r="BB378" s="183"/>
    </row>
    <row r="379" spans="1:54" x14ac:dyDescent="0.2">
      <c r="A379" s="183"/>
      <c r="B379" s="183"/>
      <c r="C379" s="183"/>
      <c r="D379" s="183"/>
      <c r="E379" s="183"/>
      <c r="F379" s="183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  <c r="AB379" s="183"/>
      <c r="AC379" s="183"/>
      <c r="AD379" s="183"/>
      <c r="AE379" s="183"/>
      <c r="AF379" s="183"/>
      <c r="AG379" s="183"/>
      <c r="AH379" s="183"/>
      <c r="AI379" s="183"/>
      <c r="AJ379" s="183"/>
      <c r="AK379" s="183"/>
      <c r="AL379" s="183"/>
      <c r="AM379" s="183"/>
      <c r="AN379" s="183"/>
      <c r="AO379" s="183"/>
      <c r="AP379" s="183"/>
      <c r="AQ379" s="183"/>
      <c r="AR379" s="183"/>
      <c r="AS379" s="183"/>
      <c r="AT379" s="183"/>
      <c r="AU379" s="183"/>
      <c r="AV379" s="183"/>
      <c r="AW379" s="183"/>
      <c r="AX379" s="183"/>
      <c r="AY379" s="183"/>
      <c r="AZ379" s="183"/>
      <c r="BA379" s="183"/>
      <c r="BB379" s="183"/>
    </row>
    <row r="380" spans="1:54" x14ac:dyDescent="0.2">
      <c r="A380" s="183"/>
      <c r="B380" s="183"/>
      <c r="C380" s="183"/>
      <c r="D380" s="183"/>
      <c r="E380" s="183"/>
      <c r="F380" s="183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  <c r="AB380" s="183"/>
      <c r="AC380" s="183"/>
      <c r="AD380" s="183"/>
      <c r="AE380" s="183"/>
      <c r="AF380" s="183"/>
      <c r="AG380" s="183"/>
      <c r="AH380" s="183"/>
      <c r="AI380" s="183"/>
      <c r="AJ380" s="183"/>
      <c r="AK380" s="183"/>
      <c r="AL380" s="183"/>
      <c r="AM380" s="183"/>
      <c r="AN380" s="183"/>
      <c r="AO380" s="183"/>
      <c r="AP380" s="183"/>
      <c r="AQ380" s="183"/>
      <c r="AR380" s="183"/>
      <c r="AS380" s="183"/>
      <c r="AT380" s="183"/>
      <c r="AU380" s="183"/>
      <c r="AV380" s="183"/>
      <c r="AW380" s="183"/>
      <c r="AX380" s="183"/>
      <c r="AY380" s="183"/>
      <c r="AZ380" s="183"/>
      <c r="BA380" s="183"/>
      <c r="BB380" s="183"/>
    </row>
    <row r="381" spans="1:54" x14ac:dyDescent="0.2">
      <c r="A381" s="183"/>
      <c r="B381" s="183"/>
      <c r="C381" s="183"/>
      <c r="D381" s="183"/>
      <c r="E381" s="183"/>
      <c r="F381" s="183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  <c r="AB381" s="183"/>
      <c r="AC381" s="183"/>
      <c r="AD381" s="183"/>
      <c r="AE381" s="183"/>
      <c r="AF381" s="183"/>
      <c r="AG381" s="183"/>
      <c r="AH381" s="183"/>
      <c r="AI381" s="183"/>
      <c r="AJ381" s="183"/>
      <c r="AK381" s="183"/>
      <c r="AL381" s="183"/>
      <c r="AM381" s="183"/>
      <c r="AN381" s="183"/>
      <c r="AO381" s="183"/>
      <c r="AP381" s="183"/>
      <c r="AQ381" s="183"/>
      <c r="AR381" s="183"/>
      <c r="AS381" s="183"/>
      <c r="AT381" s="183"/>
      <c r="AU381" s="183"/>
      <c r="AV381" s="183"/>
      <c r="AW381" s="183"/>
      <c r="AX381" s="183"/>
      <c r="AY381" s="183"/>
      <c r="AZ381" s="183"/>
      <c r="BA381" s="183"/>
      <c r="BB381" s="183"/>
    </row>
    <row r="382" spans="1:54" x14ac:dyDescent="0.2">
      <c r="A382" s="183"/>
      <c r="B382" s="183"/>
      <c r="C382" s="183"/>
      <c r="D382" s="183"/>
      <c r="E382" s="183"/>
      <c r="F382" s="183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  <c r="AB382" s="183"/>
      <c r="AC382" s="183"/>
      <c r="AD382" s="183"/>
      <c r="AE382" s="183"/>
      <c r="AF382" s="183"/>
      <c r="AG382" s="183"/>
      <c r="AH382" s="183"/>
      <c r="AI382" s="183"/>
      <c r="AJ382" s="183"/>
      <c r="AK382" s="183"/>
      <c r="AL382" s="183"/>
      <c r="AM382" s="183"/>
      <c r="AN382" s="183"/>
      <c r="AO382" s="183"/>
      <c r="AP382" s="183"/>
      <c r="AQ382" s="183"/>
      <c r="AR382" s="183"/>
      <c r="AS382" s="183"/>
      <c r="AT382" s="183"/>
      <c r="AU382" s="183"/>
      <c r="AV382" s="183"/>
      <c r="AW382" s="183"/>
      <c r="AX382" s="183"/>
      <c r="AY382" s="183"/>
      <c r="AZ382" s="183"/>
      <c r="BA382" s="183"/>
      <c r="BB382" s="183"/>
    </row>
    <row r="383" spans="1:54" x14ac:dyDescent="0.2">
      <c r="A383" s="183"/>
      <c r="B383" s="183"/>
      <c r="C383" s="183"/>
      <c r="D383" s="183"/>
      <c r="E383" s="183"/>
      <c r="F383" s="183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  <c r="AA383" s="183"/>
      <c r="AB383" s="183"/>
      <c r="AC383" s="183"/>
      <c r="AD383" s="183"/>
      <c r="AE383" s="183"/>
      <c r="AF383" s="183"/>
      <c r="AG383" s="183"/>
      <c r="AH383" s="183"/>
      <c r="AI383" s="183"/>
      <c r="AJ383" s="183"/>
      <c r="AK383" s="183"/>
      <c r="AL383" s="183"/>
      <c r="AM383" s="183"/>
      <c r="AN383" s="183"/>
      <c r="AO383" s="183"/>
      <c r="AP383" s="183"/>
      <c r="AQ383" s="183"/>
      <c r="AR383" s="183"/>
      <c r="AS383" s="183"/>
      <c r="AT383" s="183"/>
      <c r="AU383" s="183"/>
      <c r="AV383" s="183"/>
      <c r="AW383" s="183"/>
      <c r="AX383" s="183"/>
      <c r="AY383" s="183"/>
      <c r="AZ383" s="183"/>
      <c r="BA383" s="183"/>
      <c r="BB383" s="183"/>
    </row>
    <row r="384" spans="1:54" x14ac:dyDescent="0.2">
      <c r="A384" s="183"/>
      <c r="B384" s="183"/>
      <c r="C384" s="183"/>
      <c r="D384" s="183"/>
      <c r="E384" s="183"/>
      <c r="F384" s="183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  <c r="AA384" s="183"/>
      <c r="AB384" s="183"/>
      <c r="AC384" s="183"/>
      <c r="AD384" s="183"/>
      <c r="AE384" s="183"/>
      <c r="AF384" s="183"/>
      <c r="AG384" s="183"/>
      <c r="AH384" s="183"/>
      <c r="AI384" s="183"/>
      <c r="AJ384" s="183"/>
      <c r="AK384" s="183"/>
      <c r="AL384" s="183"/>
      <c r="AM384" s="183"/>
      <c r="AN384" s="183"/>
      <c r="AO384" s="183"/>
      <c r="AP384" s="183"/>
      <c r="AQ384" s="183"/>
      <c r="AR384" s="183"/>
      <c r="AS384" s="183"/>
      <c r="AT384" s="183"/>
      <c r="AU384" s="183"/>
      <c r="AV384" s="183"/>
      <c r="AW384" s="183"/>
      <c r="AX384" s="183"/>
      <c r="AY384" s="183"/>
      <c r="AZ384" s="183"/>
      <c r="BA384" s="183"/>
      <c r="BB384" s="183"/>
    </row>
    <row r="385" spans="1:54" x14ac:dyDescent="0.2">
      <c r="A385" s="183"/>
      <c r="B385" s="183"/>
      <c r="C385" s="183"/>
      <c r="D385" s="183"/>
      <c r="E385" s="183"/>
      <c r="F385" s="183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  <c r="AA385" s="183"/>
      <c r="AB385" s="183"/>
      <c r="AC385" s="183"/>
      <c r="AD385" s="183"/>
      <c r="AE385" s="183"/>
      <c r="AF385" s="183"/>
      <c r="AG385" s="183"/>
      <c r="AH385" s="183"/>
      <c r="AI385" s="183"/>
      <c r="AJ385" s="183"/>
      <c r="AK385" s="183"/>
      <c r="AL385" s="183"/>
      <c r="AM385" s="183"/>
      <c r="AN385" s="183"/>
      <c r="AO385" s="183"/>
      <c r="AP385" s="183"/>
      <c r="AQ385" s="183"/>
      <c r="AR385" s="183"/>
      <c r="AS385" s="183"/>
      <c r="AT385" s="183"/>
      <c r="AU385" s="183"/>
      <c r="AV385" s="183"/>
      <c r="AW385" s="183"/>
      <c r="AX385" s="183"/>
      <c r="AY385" s="183"/>
      <c r="AZ385" s="183"/>
      <c r="BA385" s="183"/>
      <c r="BB385" s="183"/>
    </row>
    <row r="386" spans="1:54" x14ac:dyDescent="0.2">
      <c r="A386" s="183"/>
      <c r="B386" s="183"/>
      <c r="C386" s="183"/>
      <c r="D386" s="183"/>
      <c r="E386" s="183"/>
      <c r="F386" s="183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  <c r="AB386" s="183"/>
      <c r="AC386" s="183"/>
      <c r="AD386" s="183"/>
      <c r="AE386" s="183"/>
      <c r="AF386" s="183"/>
      <c r="AG386" s="183"/>
      <c r="AH386" s="183"/>
      <c r="AI386" s="183"/>
      <c r="AJ386" s="183"/>
      <c r="AK386" s="183"/>
      <c r="AL386" s="183"/>
      <c r="AM386" s="183"/>
      <c r="AN386" s="183"/>
      <c r="AO386" s="183"/>
      <c r="AP386" s="183"/>
      <c r="AQ386" s="183"/>
      <c r="AR386" s="183"/>
      <c r="AS386" s="183"/>
      <c r="AT386" s="183"/>
      <c r="AU386" s="183"/>
      <c r="AV386" s="183"/>
      <c r="AW386" s="183"/>
      <c r="AX386" s="183"/>
      <c r="AY386" s="183"/>
      <c r="AZ386" s="183"/>
      <c r="BA386" s="183"/>
      <c r="BB386" s="183"/>
    </row>
    <row r="387" spans="1:54" x14ac:dyDescent="0.2">
      <c r="A387" s="183"/>
      <c r="B387" s="183"/>
      <c r="C387" s="183"/>
      <c r="D387" s="183"/>
      <c r="E387" s="183"/>
      <c r="F387" s="183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  <c r="AA387" s="183"/>
      <c r="AB387" s="183"/>
      <c r="AC387" s="183"/>
      <c r="AD387" s="183"/>
      <c r="AE387" s="183"/>
      <c r="AF387" s="183"/>
      <c r="AG387" s="183"/>
      <c r="AH387" s="183"/>
      <c r="AI387" s="183"/>
      <c r="AJ387" s="183"/>
      <c r="AK387" s="183"/>
      <c r="AL387" s="183"/>
      <c r="AM387" s="183"/>
      <c r="AN387" s="183"/>
      <c r="AO387" s="183"/>
      <c r="AP387" s="183"/>
      <c r="AQ387" s="183"/>
      <c r="AR387" s="183"/>
      <c r="AS387" s="183"/>
      <c r="AT387" s="183"/>
      <c r="AU387" s="183"/>
      <c r="AV387" s="183"/>
      <c r="AW387" s="183"/>
      <c r="AX387" s="183"/>
      <c r="AY387" s="183"/>
      <c r="AZ387" s="183"/>
      <c r="BA387" s="183"/>
      <c r="BB387" s="183"/>
    </row>
    <row r="388" spans="1:54" x14ac:dyDescent="0.2">
      <c r="A388" s="183"/>
      <c r="B388" s="183"/>
      <c r="C388" s="183"/>
      <c r="D388" s="183"/>
      <c r="E388" s="183"/>
      <c r="F388" s="183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  <c r="AA388" s="183"/>
      <c r="AB388" s="183"/>
      <c r="AC388" s="183"/>
      <c r="AD388" s="183"/>
      <c r="AE388" s="183"/>
      <c r="AF388" s="183"/>
      <c r="AG388" s="183"/>
      <c r="AH388" s="183"/>
      <c r="AI388" s="183"/>
      <c r="AJ388" s="183"/>
      <c r="AK388" s="183"/>
      <c r="AL388" s="183"/>
      <c r="AM388" s="183"/>
      <c r="AN388" s="183"/>
      <c r="AO388" s="183"/>
      <c r="AP388" s="183"/>
      <c r="AQ388" s="183"/>
      <c r="AR388" s="183"/>
      <c r="AS388" s="183"/>
      <c r="AT388" s="183"/>
      <c r="AU388" s="183"/>
      <c r="AV388" s="183"/>
      <c r="AW388" s="183"/>
      <c r="AX388" s="183"/>
      <c r="AY388" s="183"/>
      <c r="AZ388" s="183"/>
      <c r="BA388" s="183"/>
      <c r="BB388" s="183"/>
    </row>
    <row r="389" spans="1:54" x14ac:dyDescent="0.2">
      <c r="A389" s="183"/>
      <c r="B389" s="183"/>
      <c r="C389" s="183"/>
      <c r="D389" s="183"/>
      <c r="E389" s="183"/>
      <c r="F389" s="183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  <c r="AA389" s="183"/>
      <c r="AB389" s="183"/>
      <c r="AC389" s="183"/>
      <c r="AD389" s="183"/>
      <c r="AE389" s="183"/>
      <c r="AF389" s="183"/>
      <c r="AG389" s="183"/>
      <c r="AH389" s="183"/>
      <c r="AI389" s="183"/>
      <c r="AJ389" s="183"/>
      <c r="AK389" s="183"/>
      <c r="AL389" s="183"/>
      <c r="AM389" s="183"/>
      <c r="AN389" s="183"/>
      <c r="AO389" s="183"/>
      <c r="AP389" s="183"/>
      <c r="AQ389" s="183"/>
      <c r="AR389" s="183"/>
      <c r="AS389" s="183"/>
      <c r="AT389" s="183"/>
      <c r="AU389" s="183"/>
      <c r="AV389" s="183"/>
      <c r="AW389" s="183"/>
      <c r="AX389" s="183"/>
      <c r="AY389" s="183"/>
      <c r="AZ389" s="183"/>
      <c r="BA389" s="183"/>
      <c r="BB389" s="183"/>
    </row>
    <row r="390" spans="1:54" x14ac:dyDescent="0.2">
      <c r="A390" s="183"/>
      <c r="B390" s="183"/>
      <c r="C390" s="183"/>
      <c r="D390" s="183"/>
      <c r="E390" s="183"/>
      <c r="F390" s="183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  <c r="AA390" s="183"/>
      <c r="AB390" s="183"/>
      <c r="AC390" s="183"/>
      <c r="AD390" s="183"/>
      <c r="AE390" s="183"/>
      <c r="AF390" s="183"/>
      <c r="AG390" s="183"/>
      <c r="AH390" s="183"/>
      <c r="AI390" s="183"/>
      <c r="AJ390" s="183"/>
      <c r="AK390" s="183"/>
      <c r="AL390" s="183"/>
      <c r="AM390" s="183"/>
      <c r="AN390" s="183"/>
      <c r="AO390" s="183"/>
      <c r="AP390" s="183"/>
      <c r="AQ390" s="183"/>
      <c r="AR390" s="183"/>
      <c r="AS390" s="183"/>
      <c r="AT390" s="183"/>
      <c r="AU390" s="183"/>
      <c r="AV390" s="183"/>
      <c r="AW390" s="183"/>
      <c r="AX390" s="183"/>
      <c r="AY390" s="183"/>
      <c r="AZ390" s="183"/>
      <c r="BA390" s="183"/>
      <c r="BB390" s="183"/>
    </row>
    <row r="391" spans="1:54" x14ac:dyDescent="0.2">
      <c r="A391" s="183"/>
      <c r="B391" s="183"/>
      <c r="C391" s="183"/>
      <c r="D391" s="183"/>
      <c r="E391" s="183"/>
      <c r="F391" s="183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  <c r="AA391" s="183"/>
      <c r="AB391" s="183"/>
      <c r="AC391" s="183"/>
      <c r="AD391" s="183"/>
      <c r="AE391" s="183"/>
      <c r="AF391" s="183"/>
      <c r="AG391" s="183"/>
      <c r="AH391" s="183"/>
      <c r="AI391" s="183"/>
      <c r="AJ391" s="183"/>
      <c r="AK391" s="183"/>
      <c r="AL391" s="183"/>
      <c r="AM391" s="183"/>
      <c r="AN391" s="183"/>
      <c r="AO391" s="183"/>
      <c r="AP391" s="183"/>
      <c r="AQ391" s="183"/>
      <c r="AR391" s="183"/>
      <c r="AS391" s="183"/>
      <c r="AT391" s="183"/>
      <c r="AU391" s="183"/>
      <c r="AV391" s="183"/>
      <c r="AW391" s="183"/>
      <c r="AX391" s="183"/>
      <c r="AY391" s="183"/>
      <c r="AZ391" s="183"/>
      <c r="BA391" s="183"/>
      <c r="BB391" s="183"/>
    </row>
    <row r="392" spans="1:54" x14ac:dyDescent="0.2">
      <c r="A392" s="183"/>
      <c r="B392" s="183"/>
      <c r="C392" s="183"/>
      <c r="D392" s="183"/>
      <c r="E392" s="183"/>
      <c r="F392" s="183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  <c r="AA392" s="183"/>
      <c r="AB392" s="183"/>
      <c r="AC392" s="183"/>
      <c r="AD392" s="183"/>
      <c r="AE392" s="183"/>
      <c r="AF392" s="183"/>
      <c r="AG392" s="183"/>
      <c r="AH392" s="183"/>
      <c r="AI392" s="183"/>
      <c r="AJ392" s="183"/>
      <c r="AK392" s="183"/>
      <c r="AL392" s="183"/>
      <c r="AM392" s="183"/>
      <c r="AN392" s="183"/>
      <c r="AO392" s="183"/>
      <c r="AP392" s="183"/>
      <c r="AQ392" s="183"/>
      <c r="AR392" s="183"/>
      <c r="AS392" s="183"/>
      <c r="AT392" s="183"/>
      <c r="AU392" s="183"/>
      <c r="AV392" s="183"/>
      <c r="AW392" s="183"/>
      <c r="AX392" s="183"/>
      <c r="AY392" s="183"/>
      <c r="AZ392" s="183"/>
      <c r="BA392" s="183"/>
      <c r="BB392" s="183"/>
    </row>
    <row r="393" spans="1:54" x14ac:dyDescent="0.2">
      <c r="A393" s="183"/>
      <c r="B393" s="183"/>
      <c r="C393" s="183"/>
      <c r="D393" s="183"/>
      <c r="E393" s="183"/>
      <c r="F393" s="183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  <c r="AA393" s="183"/>
      <c r="AB393" s="183"/>
      <c r="AC393" s="183"/>
      <c r="AD393" s="183"/>
      <c r="AE393" s="183"/>
      <c r="AF393" s="183"/>
      <c r="AG393" s="183"/>
      <c r="AH393" s="183"/>
      <c r="AI393" s="183"/>
      <c r="AJ393" s="183"/>
      <c r="AK393" s="183"/>
      <c r="AL393" s="183"/>
      <c r="AM393" s="183"/>
      <c r="AN393" s="183"/>
      <c r="AO393" s="183"/>
      <c r="AP393" s="183"/>
      <c r="AQ393" s="183"/>
      <c r="AR393" s="183"/>
      <c r="AS393" s="183"/>
      <c r="AT393" s="183"/>
      <c r="AU393" s="183"/>
      <c r="AV393" s="183"/>
      <c r="AW393" s="183"/>
      <c r="AX393" s="183"/>
      <c r="AY393" s="183"/>
      <c r="AZ393" s="183"/>
      <c r="BA393" s="183"/>
      <c r="BB393" s="183"/>
    </row>
    <row r="394" spans="1:54" x14ac:dyDescent="0.2">
      <c r="A394" s="183"/>
      <c r="B394" s="183"/>
      <c r="C394" s="183"/>
      <c r="D394" s="183"/>
      <c r="E394" s="183"/>
      <c r="F394" s="183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  <c r="AA394" s="183"/>
      <c r="AB394" s="183"/>
      <c r="AC394" s="183"/>
      <c r="AD394" s="183"/>
      <c r="AE394" s="183"/>
      <c r="AF394" s="183"/>
      <c r="AG394" s="183"/>
      <c r="AH394" s="183"/>
      <c r="AI394" s="183"/>
      <c r="AJ394" s="183"/>
      <c r="AK394" s="183"/>
      <c r="AL394" s="183"/>
      <c r="AM394" s="183"/>
      <c r="AN394" s="183"/>
      <c r="AO394" s="183"/>
      <c r="AP394" s="183"/>
      <c r="AQ394" s="183"/>
      <c r="AR394" s="183"/>
      <c r="AS394" s="183"/>
      <c r="AT394" s="183"/>
      <c r="AU394" s="183"/>
      <c r="AV394" s="183"/>
      <c r="AW394" s="183"/>
      <c r="AX394" s="183"/>
      <c r="AY394" s="183"/>
      <c r="AZ394" s="183"/>
      <c r="BA394" s="183"/>
      <c r="BB394" s="183"/>
    </row>
    <row r="395" spans="1:54" x14ac:dyDescent="0.2">
      <c r="A395" s="183"/>
      <c r="B395" s="183"/>
      <c r="C395" s="183"/>
      <c r="D395" s="183"/>
      <c r="E395" s="183"/>
      <c r="F395" s="183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  <c r="AA395" s="183"/>
      <c r="AB395" s="183"/>
      <c r="AC395" s="183"/>
      <c r="AD395" s="183"/>
      <c r="AE395" s="183"/>
      <c r="AF395" s="183"/>
      <c r="AG395" s="183"/>
      <c r="AH395" s="183"/>
      <c r="AI395" s="183"/>
      <c r="AJ395" s="183"/>
      <c r="AK395" s="183"/>
      <c r="AL395" s="183"/>
      <c r="AM395" s="183"/>
      <c r="AN395" s="183"/>
      <c r="AO395" s="183"/>
      <c r="AP395" s="183"/>
      <c r="AQ395" s="183"/>
      <c r="AR395" s="183"/>
      <c r="AS395" s="183"/>
      <c r="AT395" s="183"/>
      <c r="AU395" s="183"/>
      <c r="AV395" s="183"/>
      <c r="AW395" s="183"/>
      <c r="AX395" s="183"/>
      <c r="AY395" s="183"/>
      <c r="AZ395" s="183"/>
      <c r="BA395" s="183"/>
      <c r="BB395" s="183"/>
    </row>
    <row r="396" spans="1:54" x14ac:dyDescent="0.2">
      <c r="A396" s="183"/>
      <c r="B396" s="183"/>
      <c r="C396" s="183"/>
      <c r="D396" s="183"/>
      <c r="E396" s="183"/>
      <c r="F396" s="183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  <c r="AB396" s="183"/>
      <c r="AC396" s="183"/>
      <c r="AD396" s="183"/>
      <c r="AE396" s="183"/>
      <c r="AF396" s="183"/>
      <c r="AG396" s="183"/>
      <c r="AH396" s="183"/>
      <c r="AI396" s="183"/>
      <c r="AJ396" s="183"/>
      <c r="AK396" s="183"/>
      <c r="AL396" s="183"/>
      <c r="AM396" s="183"/>
      <c r="AN396" s="183"/>
      <c r="AO396" s="183"/>
      <c r="AP396" s="183"/>
      <c r="AQ396" s="183"/>
      <c r="AR396" s="183"/>
      <c r="AS396" s="183"/>
      <c r="AT396" s="183"/>
      <c r="AU396" s="183"/>
      <c r="AV396" s="183"/>
      <c r="AW396" s="183"/>
      <c r="AX396" s="183"/>
      <c r="AY396" s="183"/>
      <c r="AZ396" s="183"/>
      <c r="BA396" s="183"/>
      <c r="BB396" s="183"/>
    </row>
    <row r="397" spans="1:54" x14ac:dyDescent="0.2">
      <c r="A397" s="183"/>
      <c r="B397" s="183"/>
      <c r="C397" s="183"/>
      <c r="D397" s="183"/>
      <c r="E397" s="183"/>
      <c r="F397" s="183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  <c r="AB397" s="183"/>
      <c r="AC397" s="183"/>
      <c r="AD397" s="183"/>
      <c r="AE397" s="183"/>
      <c r="AF397" s="183"/>
      <c r="AG397" s="183"/>
      <c r="AH397" s="183"/>
      <c r="AI397" s="183"/>
      <c r="AJ397" s="183"/>
      <c r="AK397" s="183"/>
      <c r="AL397" s="183"/>
      <c r="AM397" s="183"/>
      <c r="AN397" s="183"/>
      <c r="AO397" s="183"/>
      <c r="AP397" s="183"/>
      <c r="AQ397" s="183"/>
      <c r="AR397" s="183"/>
      <c r="AS397" s="183"/>
      <c r="AT397" s="183"/>
      <c r="AU397" s="183"/>
      <c r="AV397" s="183"/>
      <c r="AW397" s="183"/>
      <c r="AX397" s="183"/>
      <c r="AY397" s="183"/>
      <c r="AZ397" s="183"/>
      <c r="BA397" s="183"/>
      <c r="BB397" s="183"/>
    </row>
    <row r="398" spans="1:54" x14ac:dyDescent="0.2">
      <c r="A398" s="183"/>
      <c r="B398" s="183"/>
      <c r="C398" s="183"/>
      <c r="D398" s="183"/>
      <c r="E398" s="183"/>
      <c r="F398" s="183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  <c r="AB398" s="183"/>
      <c r="AC398" s="183"/>
      <c r="AD398" s="183"/>
      <c r="AE398" s="183"/>
      <c r="AF398" s="183"/>
      <c r="AG398" s="183"/>
      <c r="AH398" s="183"/>
      <c r="AI398" s="183"/>
      <c r="AJ398" s="183"/>
      <c r="AK398" s="183"/>
      <c r="AL398" s="183"/>
      <c r="AM398" s="183"/>
      <c r="AN398" s="183"/>
      <c r="AO398" s="183"/>
      <c r="AP398" s="183"/>
      <c r="AQ398" s="183"/>
      <c r="AR398" s="183"/>
      <c r="AS398" s="183"/>
      <c r="AT398" s="183"/>
      <c r="AU398" s="183"/>
      <c r="AV398" s="183"/>
      <c r="AW398" s="183"/>
      <c r="AX398" s="183"/>
      <c r="AY398" s="183"/>
      <c r="AZ398" s="183"/>
      <c r="BA398" s="183"/>
      <c r="BB398" s="183"/>
    </row>
    <row r="399" spans="1:54" x14ac:dyDescent="0.2">
      <c r="A399" s="183"/>
      <c r="B399" s="183"/>
      <c r="C399" s="183"/>
      <c r="D399" s="183"/>
      <c r="E399" s="183"/>
      <c r="F399" s="183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  <c r="AB399" s="183"/>
      <c r="AC399" s="183"/>
      <c r="AD399" s="183"/>
      <c r="AE399" s="183"/>
      <c r="AF399" s="183"/>
      <c r="AG399" s="183"/>
      <c r="AH399" s="183"/>
      <c r="AI399" s="183"/>
      <c r="AJ399" s="183"/>
      <c r="AK399" s="183"/>
      <c r="AL399" s="183"/>
      <c r="AM399" s="183"/>
      <c r="AN399" s="183"/>
      <c r="AO399" s="183"/>
      <c r="AP399" s="183"/>
      <c r="AQ399" s="183"/>
      <c r="AR399" s="183"/>
      <c r="AS399" s="183"/>
      <c r="AT399" s="183"/>
      <c r="AU399" s="183"/>
      <c r="AV399" s="183"/>
      <c r="AW399" s="183"/>
      <c r="AX399" s="183"/>
      <c r="AY399" s="183"/>
      <c r="AZ399" s="183"/>
      <c r="BA399" s="183"/>
      <c r="BB399" s="183"/>
    </row>
    <row r="400" spans="1:54" x14ac:dyDescent="0.2">
      <c r="A400" s="183"/>
      <c r="B400" s="183"/>
      <c r="C400" s="183"/>
      <c r="D400" s="183"/>
      <c r="E400" s="183"/>
      <c r="F400" s="183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  <c r="AB400" s="183"/>
      <c r="AC400" s="183"/>
      <c r="AD400" s="183"/>
      <c r="AE400" s="183"/>
      <c r="AF400" s="183"/>
      <c r="AG400" s="183"/>
      <c r="AH400" s="183"/>
      <c r="AI400" s="183"/>
      <c r="AJ400" s="183"/>
      <c r="AK400" s="183"/>
      <c r="AL400" s="183"/>
      <c r="AM400" s="183"/>
      <c r="AN400" s="183"/>
      <c r="AO400" s="183"/>
      <c r="AP400" s="183"/>
      <c r="AQ400" s="183"/>
      <c r="AR400" s="183"/>
      <c r="AS400" s="183"/>
      <c r="AT400" s="183"/>
      <c r="AU400" s="183"/>
      <c r="AV400" s="183"/>
      <c r="AW400" s="183"/>
      <c r="AX400" s="183"/>
      <c r="AY400" s="183"/>
      <c r="AZ400" s="183"/>
      <c r="BA400" s="183"/>
      <c r="BB400" s="183"/>
    </row>
    <row r="401" spans="1:54" x14ac:dyDescent="0.2">
      <c r="A401" s="183"/>
      <c r="B401" s="183"/>
      <c r="C401" s="183"/>
      <c r="D401" s="183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  <c r="AA401" s="183"/>
      <c r="AB401" s="183"/>
      <c r="AC401" s="183"/>
      <c r="AD401" s="183"/>
      <c r="AE401" s="183"/>
      <c r="AF401" s="183"/>
      <c r="AG401" s="183"/>
      <c r="AH401" s="183"/>
      <c r="AI401" s="183"/>
      <c r="AJ401" s="183"/>
      <c r="AK401" s="183"/>
      <c r="AL401" s="183"/>
      <c r="AM401" s="183"/>
      <c r="AN401" s="183"/>
      <c r="AO401" s="183"/>
      <c r="AP401" s="183"/>
      <c r="AQ401" s="183"/>
      <c r="AR401" s="183"/>
      <c r="AS401" s="183"/>
      <c r="AT401" s="183"/>
      <c r="AU401" s="183"/>
      <c r="AV401" s="183"/>
      <c r="AW401" s="183"/>
      <c r="AX401" s="183"/>
      <c r="AY401" s="183"/>
      <c r="AZ401" s="183"/>
      <c r="BA401" s="183"/>
      <c r="BB401" s="183"/>
    </row>
    <row r="402" spans="1:54" x14ac:dyDescent="0.2">
      <c r="A402" s="183"/>
      <c r="B402" s="183"/>
      <c r="C402" s="183"/>
      <c r="D402" s="183"/>
      <c r="E402" s="183"/>
      <c r="F402" s="183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  <c r="AB402" s="183"/>
      <c r="AC402" s="183"/>
      <c r="AD402" s="183"/>
      <c r="AE402" s="183"/>
      <c r="AF402" s="183"/>
      <c r="AG402" s="183"/>
      <c r="AH402" s="183"/>
      <c r="AI402" s="183"/>
      <c r="AJ402" s="183"/>
      <c r="AK402" s="183"/>
      <c r="AL402" s="183"/>
      <c r="AM402" s="183"/>
      <c r="AN402" s="183"/>
      <c r="AO402" s="183"/>
      <c r="AP402" s="183"/>
      <c r="AQ402" s="183"/>
      <c r="AR402" s="183"/>
      <c r="AS402" s="183"/>
      <c r="AT402" s="183"/>
      <c r="AU402" s="183"/>
      <c r="AV402" s="183"/>
      <c r="AW402" s="183"/>
      <c r="AX402" s="183"/>
      <c r="AY402" s="183"/>
      <c r="AZ402" s="183"/>
      <c r="BA402" s="183"/>
      <c r="BB402" s="183"/>
    </row>
    <row r="403" spans="1:54" x14ac:dyDescent="0.2">
      <c r="A403" s="183"/>
      <c r="B403" s="183"/>
      <c r="C403" s="183"/>
      <c r="D403" s="183"/>
      <c r="E403" s="183"/>
      <c r="F403" s="183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  <c r="AB403" s="183"/>
      <c r="AC403" s="183"/>
      <c r="AD403" s="183"/>
      <c r="AE403" s="183"/>
      <c r="AF403" s="183"/>
      <c r="AG403" s="183"/>
      <c r="AH403" s="183"/>
      <c r="AI403" s="183"/>
      <c r="AJ403" s="183"/>
      <c r="AK403" s="183"/>
      <c r="AL403" s="183"/>
      <c r="AM403" s="183"/>
      <c r="AN403" s="183"/>
      <c r="AO403" s="183"/>
      <c r="AP403" s="183"/>
      <c r="AQ403" s="183"/>
      <c r="AR403" s="183"/>
      <c r="AS403" s="183"/>
      <c r="AT403" s="183"/>
      <c r="AU403" s="183"/>
      <c r="AV403" s="183"/>
      <c r="AW403" s="183"/>
      <c r="AX403" s="183"/>
      <c r="AY403" s="183"/>
      <c r="AZ403" s="183"/>
      <c r="BA403" s="183"/>
      <c r="BB403" s="183"/>
    </row>
    <row r="404" spans="1:54" x14ac:dyDescent="0.2">
      <c r="A404" s="183"/>
      <c r="B404" s="183"/>
      <c r="C404" s="183"/>
      <c r="D404" s="183"/>
      <c r="E404" s="183"/>
      <c r="F404" s="183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  <c r="AB404" s="183"/>
      <c r="AC404" s="183"/>
      <c r="AD404" s="183"/>
      <c r="AE404" s="183"/>
      <c r="AF404" s="183"/>
      <c r="AG404" s="183"/>
      <c r="AH404" s="183"/>
      <c r="AI404" s="183"/>
      <c r="AJ404" s="183"/>
      <c r="AK404" s="183"/>
      <c r="AL404" s="183"/>
      <c r="AM404" s="183"/>
      <c r="AN404" s="183"/>
      <c r="AO404" s="183"/>
      <c r="AP404" s="183"/>
      <c r="AQ404" s="183"/>
      <c r="AR404" s="183"/>
      <c r="AS404" s="183"/>
      <c r="AT404" s="183"/>
      <c r="AU404" s="183"/>
      <c r="AV404" s="183"/>
      <c r="AW404" s="183"/>
      <c r="AX404" s="183"/>
      <c r="AY404" s="183"/>
      <c r="AZ404" s="183"/>
      <c r="BA404" s="183"/>
      <c r="BB404" s="183"/>
    </row>
    <row r="405" spans="1:54" x14ac:dyDescent="0.2">
      <c r="A405" s="183"/>
      <c r="B405" s="183"/>
      <c r="C405" s="183"/>
      <c r="D405" s="183"/>
      <c r="E405" s="183"/>
      <c r="F405" s="183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  <c r="AB405" s="183"/>
      <c r="AC405" s="183"/>
      <c r="AD405" s="183"/>
      <c r="AE405" s="183"/>
      <c r="AF405" s="183"/>
      <c r="AG405" s="183"/>
      <c r="AH405" s="183"/>
      <c r="AI405" s="183"/>
      <c r="AJ405" s="183"/>
      <c r="AK405" s="183"/>
      <c r="AL405" s="183"/>
      <c r="AM405" s="183"/>
      <c r="AN405" s="183"/>
      <c r="AO405" s="183"/>
      <c r="AP405" s="183"/>
      <c r="AQ405" s="183"/>
      <c r="AR405" s="183"/>
      <c r="AS405" s="183"/>
      <c r="AT405" s="183"/>
      <c r="AU405" s="183"/>
      <c r="AV405" s="183"/>
      <c r="AW405" s="183"/>
      <c r="AX405" s="183"/>
      <c r="AY405" s="183"/>
      <c r="AZ405" s="183"/>
      <c r="BA405" s="183"/>
      <c r="BB405" s="183"/>
    </row>
    <row r="406" spans="1:54" x14ac:dyDescent="0.2">
      <c r="A406" s="183"/>
      <c r="B406" s="183"/>
      <c r="C406" s="183"/>
      <c r="D406" s="183"/>
      <c r="E406" s="183"/>
      <c r="F406" s="183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  <c r="AB406" s="183"/>
      <c r="AC406" s="183"/>
      <c r="AD406" s="183"/>
      <c r="AE406" s="183"/>
      <c r="AF406" s="183"/>
      <c r="AG406" s="183"/>
      <c r="AH406" s="183"/>
      <c r="AI406" s="183"/>
      <c r="AJ406" s="183"/>
      <c r="AK406" s="183"/>
      <c r="AL406" s="183"/>
      <c r="AM406" s="183"/>
      <c r="AN406" s="183"/>
      <c r="AO406" s="183"/>
      <c r="AP406" s="183"/>
      <c r="AQ406" s="183"/>
      <c r="AR406" s="183"/>
      <c r="AS406" s="183"/>
      <c r="AT406" s="183"/>
      <c r="AU406" s="183"/>
      <c r="AV406" s="183"/>
      <c r="AW406" s="183"/>
      <c r="AX406" s="183"/>
      <c r="AY406" s="183"/>
      <c r="AZ406" s="183"/>
      <c r="BA406" s="183"/>
      <c r="BB406" s="183"/>
    </row>
    <row r="407" spans="1:54" x14ac:dyDescent="0.2">
      <c r="A407" s="183"/>
      <c r="B407" s="183"/>
      <c r="C407" s="183"/>
      <c r="D407" s="183"/>
      <c r="E407" s="183"/>
      <c r="F407" s="183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  <c r="AB407" s="183"/>
      <c r="AC407" s="183"/>
      <c r="AD407" s="183"/>
      <c r="AE407" s="183"/>
      <c r="AF407" s="183"/>
      <c r="AG407" s="183"/>
      <c r="AH407" s="183"/>
      <c r="AI407" s="183"/>
      <c r="AJ407" s="183"/>
      <c r="AK407" s="183"/>
      <c r="AL407" s="183"/>
      <c r="AM407" s="183"/>
      <c r="AN407" s="183"/>
      <c r="AO407" s="183"/>
      <c r="AP407" s="183"/>
      <c r="AQ407" s="183"/>
      <c r="AR407" s="183"/>
      <c r="AS407" s="183"/>
      <c r="AT407" s="183"/>
      <c r="AU407" s="183"/>
      <c r="AV407" s="183"/>
      <c r="AW407" s="183"/>
      <c r="AX407" s="183"/>
      <c r="AY407" s="183"/>
      <c r="AZ407" s="183"/>
      <c r="BA407" s="183"/>
      <c r="BB407" s="183"/>
    </row>
    <row r="408" spans="1:54" x14ac:dyDescent="0.2">
      <c r="A408" s="183"/>
      <c r="B408" s="183"/>
      <c r="C408" s="183"/>
      <c r="D408" s="183"/>
      <c r="E408" s="183"/>
      <c r="F408" s="183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  <c r="AB408" s="183"/>
      <c r="AC408" s="183"/>
      <c r="AD408" s="183"/>
      <c r="AE408" s="183"/>
      <c r="AF408" s="183"/>
      <c r="AG408" s="183"/>
      <c r="AH408" s="183"/>
      <c r="AI408" s="183"/>
      <c r="AJ408" s="183"/>
      <c r="AK408" s="183"/>
      <c r="AL408" s="183"/>
      <c r="AM408" s="183"/>
      <c r="AN408" s="183"/>
      <c r="AO408" s="183"/>
      <c r="AP408" s="183"/>
      <c r="AQ408" s="183"/>
      <c r="AR408" s="183"/>
      <c r="AS408" s="183"/>
      <c r="AT408" s="183"/>
      <c r="AU408" s="183"/>
      <c r="AV408" s="183"/>
      <c r="AW408" s="183"/>
      <c r="AX408" s="183"/>
      <c r="AY408" s="183"/>
      <c r="AZ408" s="183"/>
      <c r="BA408" s="183"/>
      <c r="BB408" s="183"/>
    </row>
    <row r="409" spans="1:54" x14ac:dyDescent="0.2">
      <c r="A409" s="183"/>
      <c r="B409" s="183"/>
      <c r="C409" s="183"/>
      <c r="D409" s="183"/>
      <c r="E409" s="183"/>
      <c r="F409" s="183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  <c r="AB409" s="183"/>
      <c r="AC409" s="183"/>
      <c r="AD409" s="183"/>
      <c r="AE409" s="183"/>
      <c r="AF409" s="183"/>
      <c r="AG409" s="183"/>
      <c r="AH409" s="183"/>
      <c r="AI409" s="183"/>
      <c r="AJ409" s="183"/>
      <c r="AK409" s="183"/>
      <c r="AL409" s="183"/>
      <c r="AM409" s="183"/>
      <c r="AN409" s="183"/>
      <c r="AO409" s="183"/>
      <c r="AP409" s="183"/>
      <c r="AQ409" s="183"/>
      <c r="AR409" s="183"/>
      <c r="AS409" s="183"/>
      <c r="AT409" s="183"/>
      <c r="AU409" s="183"/>
      <c r="AV409" s="183"/>
      <c r="AW409" s="183"/>
      <c r="AX409" s="183"/>
      <c r="AY409" s="183"/>
      <c r="AZ409" s="183"/>
      <c r="BA409" s="183"/>
      <c r="BB409" s="183"/>
    </row>
    <row r="410" spans="1:54" x14ac:dyDescent="0.2">
      <c r="A410" s="183"/>
      <c r="B410" s="183"/>
      <c r="C410" s="183"/>
      <c r="D410" s="183"/>
      <c r="E410" s="183"/>
      <c r="F410" s="183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  <c r="AB410" s="183"/>
      <c r="AC410" s="183"/>
      <c r="AD410" s="183"/>
      <c r="AE410" s="183"/>
      <c r="AF410" s="183"/>
      <c r="AG410" s="183"/>
      <c r="AH410" s="183"/>
      <c r="AI410" s="183"/>
      <c r="AJ410" s="183"/>
      <c r="AK410" s="183"/>
      <c r="AL410" s="183"/>
      <c r="AM410" s="183"/>
      <c r="AN410" s="183"/>
      <c r="AO410" s="183"/>
      <c r="AP410" s="183"/>
      <c r="AQ410" s="183"/>
      <c r="AR410" s="183"/>
      <c r="AS410" s="183"/>
      <c r="AT410" s="183"/>
      <c r="AU410" s="183"/>
      <c r="AV410" s="183"/>
      <c r="AW410" s="183"/>
      <c r="AX410" s="183"/>
      <c r="AY410" s="183"/>
      <c r="AZ410" s="183"/>
      <c r="BA410" s="183"/>
      <c r="BB410" s="183"/>
    </row>
    <row r="411" spans="1:54" x14ac:dyDescent="0.2">
      <c r="A411" s="183"/>
      <c r="B411" s="183"/>
      <c r="C411" s="183"/>
      <c r="D411" s="183"/>
      <c r="E411" s="183"/>
      <c r="F411" s="183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  <c r="AA411" s="183"/>
      <c r="AB411" s="183"/>
      <c r="AC411" s="183"/>
      <c r="AD411" s="183"/>
      <c r="AE411" s="183"/>
      <c r="AF411" s="183"/>
      <c r="AG411" s="183"/>
      <c r="AH411" s="183"/>
      <c r="AI411" s="183"/>
      <c r="AJ411" s="183"/>
      <c r="AK411" s="183"/>
      <c r="AL411" s="183"/>
      <c r="AM411" s="183"/>
      <c r="AN411" s="183"/>
      <c r="AO411" s="183"/>
      <c r="AP411" s="183"/>
      <c r="AQ411" s="183"/>
      <c r="AR411" s="183"/>
      <c r="AS411" s="183"/>
      <c r="AT411" s="183"/>
      <c r="AU411" s="183"/>
      <c r="AV411" s="183"/>
      <c r="AW411" s="183"/>
      <c r="AX411" s="183"/>
      <c r="AY411" s="183"/>
      <c r="AZ411" s="183"/>
      <c r="BA411" s="183"/>
      <c r="BB411" s="183"/>
    </row>
    <row r="412" spans="1:54" x14ac:dyDescent="0.2">
      <c r="A412" s="183"/>
      <c r="B412" s="183"/>
      <c r="C412" s="183"/>
      <c r="D412" s="183"/>
      <c r="E412" s="183"/>
      <c r="F412" s="183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  <c r="AA412" s="183"/>
      <c r="AB412" s="183"/>
      <c r="AC412" s="183"/>
      <c r="AD412" s="183"/>
      <c r="AE412" s="183"/>
      <c r="AF412" s="183"/>
      <c r="AG412" s="183"/>
      <c r="AH412" s="183"/>
      <c r="AI412" s="183"/>
      <c r="AJ412" s="183"/>
      <c r="AK412" s="183"/>
      <c r="AL412" s="183"/>
      <c r="AM412" s="183"/>
      <c r="AN412" s="183"/>
      <c r="AO412" s="183"/>
      <c r="AP412" s="183"/>
      <c r="AQ412" s="183"/>
      <c r="AR412" s="183"/>
      <c r="AS412" s="183"/>
      <c r="AT412" s="183"/>
      <c r="AU412" s="183"/>
      <c r="AV412" s="183"/>
      <c r="AW412" s="183"/>
      <c r="AX412" s="183"/>
      <c r="AY412" s="183"/>
      <c r="AZ412" s="183"/>
      <c r="BA412" s="183"/>
      <c r="BB412" s="183"/>
    </row>
    <row r="413" spans="1:54" x14ac:dyDescent="0.2">
      <c r="A413" s="183"/>
      <c r="B413" s="183"/>
      <c r="C413" s="183"/>
      <c r="D413" s="183"/>
      <c r="E413" s="183"/>
      <c r="F413" s="183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  <c r="AA413" s="183"/>
      <c r="AB413" s="183"/>
      <c r="AC413" s="183"/>
      <c r="AD413" s="183"/>
      <c r="AE413" s="183"/>
      <c r="AF413" s="183"/>
      <c r="AG413" s="183"/>
      <c r="AH413" s="183"/>
      <c r="AI413" s="183"/>
      <c r="AJ413" s="183"/>
      <c r="AK413" s="183"/>
      <c r="AL413" s="183"/>
      <c r="AM413" s="183"/>
      <c r="AN413" s="183"/>
      <c r="AO413" s="183"/>
      <c r="AP413" s="183"/>
      <c r="AQ413" s="183"/>
      <c r="AR413" s="183"/>
      <c r="AS413" s="183"/>
      <c r="AT413" s="183"/>
      <c r="AU413" s="183"/>
      <c r="AV413" s="183"/>
      <c r="AW413" s="183"/>
      <c r="AX413" s="183"/>
      <c r="AY413" s="183"/>
      <c r="AZ413" s="183"/>
      <c r="BA413" s="183"/>
      <c r="BB413" s="183"/>
    </row>
    <row r="414" spans="1:54" x14ac:dyDescent="0.2">
      <c r="A414" s="183"/>
      <c r="B414" s="183"/>
      <c r="C414" s="183"/>
      <c r="D414" s="183"/>
      <c r="E414" s="183"/>
      <c r="F414" s="183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  <c r="AB414" s="183"/>
      <c r="AC414" s="183"/>
      <c r="AD414" s="183"/>
      <c r="AE414" s="183"/>
      <c r="AF414" s="183"/>
      <c r="AG414" s="183"/>
      <c r="AH414" s="183"/>
      <c r="AI414" s="183"/>
      <c r="AJ414" s="183"/>
      <c r="AK414" s="183"/>
      <c r="AL414" s="183"/>
      <c r="AM414" s="183"/>
      <c r="AN414" s="183"/>
      <c r="AO414" s="183"/>
      <c r="AP414" s="183"/>
      <c r="AQ414" s="183"/>
      <c r="AR414" s="183"/>
      <c r="AS414" s="183"/>
      <c r="AT414" s="183"/>
      <c r="AU414" s="183"/>
      <c r="AV414" s="183"/>
      <c r="AW414" s="183"/>
      <c r="AX414" s="183"/>
      <c r="AY414" s="183"/>
      <c r="AZ414" s="183"/>
      <c r="BA414" s="183"/>
      <c r="BB414" s="183"/>
    </row>
    <row r="415" spans="1:54" x14ac:dyDescent="0.2">
      <c r="A415" s="183"/>
      <c r="B415" s="183"/>
      <c r="C415" s="183"/>
      <c r="D415" s="183"/>
      <c r="E415" s="183"/>
      <c r="F415" s="183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  <c r="AB415" s="183"/>
      <c r="AC415" s="183"/>
      <c r="AD415" s="183"/>
      <c r="AE415" s="183"/>
      <c r="AF415" s="183"/>
      <c r="AG415" s="183"/>
      <c r="AH415" s="183"/>
      <c r="AI415" s="183"/>
      <c r="AJ415" s="183"/>
      <c r="AK415" s="183"/>
      <c r="AL415" s="183"/>
      <c r="AM415" s="183"/>
      <c r="AN415" s="183"/>
      <c r="AO415" s="183"/>
      <c r="AP415" s="183"/>
      <c r="AQ415" s="183"/>
      <c r="AR415" s="183"/>
      <c r="AS415" s="183"/>
      <c r="AT415" s="183"/>
      <c r="AU415" s="183"/>
      <c r="AV415" s="183"/>
      <c r="AW415" s="183"/>
      <c r="AX415" s="183"/>
      <c r="AY415" s="183"/>
      <c r="AZ415" s="183"/>
      <c r="BA415" s="183"/>
      <c r="BB415" s="183"/>
    </row>
    <row r="416" spans="1:54" x14ac:dyDescent="0.2">
      <c r="A416" s="183"/>
      <c r="B416" s="183"/>
      <c r="C416" s="183"/>
      <c r="D416" s="183"/>
      <c r="E416" s="183"/>
      <c r="F416" s="183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  <c r="AB416" s="183"/>
      <c r="AC416" s="183"/>
      <c r="AD416" s="183"/>
      <c r="AE416" s="183"/>
      <c r="AF416" s="183"/>
      <c r="AG416" s="183"/>
      <c r="AH416" s="183"/>
      <c r="AI416" s="183"/>
      <c r="AJ416" s="183"/>
      <c r="AK416" s="183"/>
      <c r="AL416" s="183"/>
      <c r="AM416" s="183"/>
      <c r="AN416" s="183"/>
      <c r="AO416" s="183"/>
      <c r="AP416" s="183"/>
      <c r="AQ416" s="183"/>
      <c r="AR416" s="183"/>
      <c r="AS416" s="183"/>
      <c r="AT416" s="183"/>
      <c r="AU416" s="183"/>
      <c r="AV416" s="183"/>
      <c r="AW416" s="183"/>
      <c r="AX416" s="183"/>
      <c r="AY416" s="183"/>
      <c r="AZ416" s="183"/>
      <c r="BA416" s="183"/>
      <c r="BB416" s="183"/>
    </row>
    <row r="417" spans="1:54" x14ac:dyDescent="0.2">
      <c r="A417" s="183"/>
      <c r="B417" s="183"/>
      <c r="C417" s="183"/>
      <c r="D417" s="183"/>
      <c r="E417" s="183"/>
      <c r="F417" s="183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  <c r="AB417" s="183"/>
      <c r="AC417" s="183"/>
      <c r="AD417" s="183"/>
      <c r="AE417" s="183"/>
      <c r="AF417" s="183"/>
      <c r="AG417" s="183"/>
      <c r="AH417" s="183"/>
      <c r="AI417" s="183"/>
      <c r="AJ417" s="183"/>
      <c r="AK417" s="183"/>
      <c r="AL417" s="183"/>
      <c r="AM417" s="183"/>
      <c r="AN417" s="183"/>
      <c r="AO417" s="183"/>
      <c r="AP417" s="183"/>
      <c r="AQ417" s="183"/>
      <c r="AR417" s="183"/>
      <c r="AS417" s="183"/>
      <c r="AT417" s="183"/>
      <c r="AU417" s="183"/>
      <c r="AV417" s="183"/>
      <c r="AW417" s="183"/>
      <c r="AX417" s="183"/>
      <c r="AY417" s="183"/>
      <c r="AZ417" s="183"/>
      <c r="BA417" s="183"/>
      <c r="BB417" s="183"/>
    </row>
    <row r="418" spans="1:54" x14ac:dyDescent="0.2">
      <c r="A418" s="183"/>
      <c r="B418" s="183"/>
      <c r="C418" s="183"/>
      <c r="D418" s="183"/>
      <c r="E418" s="183"/>
      <c r="F418" s="183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  <c r="AA418" s="183"/>
      <c r="AB418" s="183"/>
      <c r="AC418" s="183"/>
      <c r="AD418" s="183"/>
      <c r="AE418" s="183"/>
      <c r="AF418" s="183"/>
      <c r="AG418" s="183"/>
      <c r="AH418" s="183"/>
      <c r="AI418" s="183"/>
      <c r="AJ418" s="183"/>
      <c r="AK418" s="183"/>
      <c r="AL418" s="183"/>
      <c r="AM418" s="183"/>
      <c r="AN418" s="183"/>
      <c r="AO418" s="183"/>
      <c r="AP418" s="183"/>
      <c r="AQ418" s="183"/>
      <c r="AR418" s="183"/>
      <c r="AS418" s="183"/>
      <c r="AT418" s="183"/>
      <c r="AU418" s="183"/>
      <c r="AV418" s="183"/>
      <c r="AW418" s="183"/>
      <c r="AX418" s="183"/>
      <c r="AY418" s="183"/>
      <c r="AZ418" s="183"/>
      <c r="BA418" s="183"/>
      <c r="BB418" s="183"/>
    </row>
    <row r="419" spans="1:54" x14ac:dyDescent="0.2">
      <c r="A419" s="183"/>
      <c r="B419" s="183"/>
      <c r="C419" s="183"/>
      <c r="D419" s="183"/>
      <c r="E419" s="183"/>
      <c r="F419" s="183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  <c r="AB419" s="183"/>
      <c r="AC419" s="183"/>
      <c r="AD419" s="183"/>
      <c r="AE419" s="183"/>
      <c r="AF419" s="183"/>
      <c r="AG419" s="183"/>
      <c r="AH419" s="183"/>
      <c r="AI419" s="183"/>
      <c r="AJ419" s="183"/>
      <c r="AK419" s="183"/>
      <c r="AL419" s="183"/>
      <c r="AM419" s="183"/>
      <c r="AN419" s="183"/>
      <c r="AO419" s="183"/>
      <c r="AP419" s="183"/>
      <c r="AQ419" s="183"/>
      <c r="AR419" s="183"/>
      <c r="AS419" s="183"/>
      <c r="AT419" s="183"/>
      <c r="AU419" s="183"/>
      <c r="AV419" s="183"/>
      <c r="AW419" s="183"/>
      <c r="AX419" s="183"/>
      <c r="AY419" s="183"/>
      <c r="AZ419" s="183"/>
      <c r="BA419" s="183"/>
      <c r="BB419" s="183"/>
    </row>
    <row r="420" spans="1:54" x14ac:dyDescent="0.2">
      <c r="A420" s="183"/>
      <c r="B420" s="183"/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  <c r="AB420" s="183"/>
      <c r="AC420" s="183"/>
      <c r="AD420" s="183"/>
      <c r="AE420" s="183"/>
      <c r="AF420" s="183"/>
      <c r="AG420" s="183"/>
      <c r="AH420" s="183"/>
      <c r="AI420" s="183"/>
      <c r="AJ420" s="183"/>
      <c r="AK420" s="183"/>
      <c r="AL420" s="183"/>
      <c r="AM420" s="183"/>
      <c r="AN420" s="183"/>
      <c r="AO420" s="183"/>
      <c r="AP420" s="183"/>
      <c r="AQ420" s="183"/>
      <c r="AR420" s="183"/>
      <c r="AS420" s="183"/>
      <c r="AT420" s="183"/>
      <c r="AU420" s="183"/>
      <c r="AV420" s="183"/>
      <c r="AW420" s="183"/>
      <c r="AX420" s="183"/>
      <c r="AY420" s="183"/>
      <c r="AZ420" s="183"/>
      <c r="BA420" s="183"/>
      <c r="BB420" s="183"/>
    </row>
    <row r="421" spans="1:54" x14ac:dyDescent="0.2">
      <c r="A421" s="183"/>
      <c r="B421" s="183"/>
      <c r="C421" s="183"/>
      <c r="D421" s="183"/>
      <c r="E421" s="183"/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83"/>
      <c r="AT421" s="183"/>
      <c r="AU421" s="183"/>
      <c r="AV421" s="183"/>
      <c r="AW421" s="183"/>
      <c r="AX421" s="183"/>
      <c r="AY421" s="183"/>
      <c r="AZ421" s="183"/>
      <c r="BA421" s="183"/>
      <c r="BB421" s="183"/>
    </row>
    <row r="422" spans="1:54" x14ac:dyDescent="0.2">
      <c r="A422" s="183"/>
      <c r="B422" s="183"/>
      <c r="C422" s="183"/>
      <c r="D422" s="183"/>
      <c r="E422" s="183"/>
      <c r="F422" s="183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183"/>
      <c r="AT422" s="183"/>
      <c r="AU422" s="183"/>
      <c r="AV422" s="183"/>
      <c r="AW422" s="183"/>
      <c r="AX422" s="183"/>
      <c r="AY422" s="183"/>
      <c r="AZ422" s="183"/>
      <c r="BA422" s="183"/>
      <c r="BB422" s="183"/>
    </row>
    <row r="423" spans="1:54" x14ac:dyDescent="0.2">
      <c r="A423" s="183"/>
      <c r="B423" s="183"/>
      <c r="C423" s="183"/>
      <c r="D423" s="183"/>
      <c r="E423" s="183"/>
      <c r="F423" s="183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183"/>
      <c r="AT423" s="183"/>
      <c r="AU423" s="183"/>
      <c r="AV423" s="183"/>
      <c r="AW423" s="183"/>
      <c r="AX423" s="183"/>
      <c r="AY423" s="183"/>
      <c r="AZ423" s="183"/>
      <c r="BA423" s="183"/>
      <c r="BB423" s="183"/>
    </row>
    <row r="424" spans="1:54" x14ac:dyDescent="0.2">
      <c r="A424" s="183"/>
      <c r="B424" s="183"/>
      <c r="C424" s="183"/>
      <c r="D424" s="183"/>
      <c r="E424" s="183"/>
      <c r="F424" s="183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183"/>
      <c r="AT424" s="183"/>
      <c r="AU424" s="183"/>
      <c r="AV424" s="183"/>
      <c r="AW424" s="183"/>
      <c r="AX424" s="183"/>
      <c r="AY424" s="183"/>
      <c r="AZ424" s="183"/>
      <c r="BA424" s="183"/>
      <c r="BB424" s="183"/>
    </row>
    <row r="425" spans="1:54" x14ac:dyDescent="0.2">
      <c r="A425" s="183"/>
      <c r="B425" s="183"/>
      <c r="C425" s="183"/>
      <c r="D425" s="183"/>
      <c r="E425" s="183"/>
      <c r="F425" s="183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183"/>
      <c r="AT425" s="183"/>
      <c r="AU425" s="183"/>
      <c r="AV425" s="183"/>
      <c r="AW425" s="183"/>
      <c r="AX425" s="183"/>
      <c r="AY425" s="183"/>
      <c r="AZ425" s="183"/>
      <c r="BA425" s="183"/>
      <c r="BB425" s="183"/>
    </row>
    <row r="426" spans="1:54" x14ac:dyDescent="0.2">
      <c r="A426" s="183"/>
      <c r="B426" s="183"/>
      <c r="C426" s="183"/>
      <c r="D426" s="183"/>
      <c r="E426" s="183"/>
      <c r="F426" s="183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183"/>
      <c r="AT426" s="183"/>
      <c r="AU426" s="183"/>
      <c r="AV426" s="183"/>
      <c r="AW426" s="183"/>
      <c r="AX426" s="183"/>
      <c r="AY426" s="183"/>
      <c r="AZ426" s="183"/>
      <c r="BA426" s="183"/>
      <c r="BB426" s="183"/>
    </row>
    <row r="427" spans="1:54" x14ac:dyDescent="0.2">
      <c r="A427" s="183"/>
      <c r="B427" s="183"/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3"/>
      <c r="AT427" s="183"/>
      <c r="AU427" s="183"/>
      <c r="AV427" s="183"/>
      <c r="AW427" s="183"/>
      <c r="AX427" s="183"/>
      <c r="AY427" s="183"/>
      <c r="AZ427" s="183"/>
      <c r="BA427" s="183"/>
      <c r="BB427" s="183"/>
    </row>
    <row r="428" spans="1:54" x14ac:dyDescent="0.2">
      <c r="A428" s="183"/>
      <c r="B428" s="183"/>
      <c r="C428" s="183"/>
      <c r="D428" s="183"/>
      <c r="E428" s="183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3"/>
      <c r="AT428" s="183"/>
      <c r="AU428" s="183"/>
      <c r="AV428" s="183"/>
      <c r="AW428" s="183"/>
      <c r="AX428" s="183"/>
      <c r="AY428" s="183"/>
      <c r="AZ428" s="183"/>
      <c r="BA428" s="183"/>
      <c r="BB428" s="183"/>
    </row>
    <row r="429" spans="1:54" x14ac:dyDescent="0.2">
      <c r="A429" s="183"/>
      <c r="B429" s="183"/>
      <c r="C429" s="183"/>
      <c r="D429" s="183"/>
      <c r="E429" s="183"/>
      <c r="F429" s="183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183"/>
      <c r="AT429" s="183"/>
      <c r="AU429" s="183"/>
      <c r="AV429" s="183"/>
      <c r="AW429" s="183"/>
      <c r="AX429" s="183"/>
      <c r="AY429" s="183"/>
      <c r="AZ429" s="183"/>
      <c r="BA429" s="183"/>
      <c r="BB429" s="183"/>
    </row>
    <row r="430" spans="1:54" x14ac:dyDescent="0.2">
      <c r="A430" s="183"/>
      <c r="B430" s="183"/>
      <c r="C430" s="183"/>
      <c r="D430" s="183"/>
      <c r="E430" s="183"/>
      <c r="F430" s="183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  <c r="AA430" s="183"/>
      <c r="AB430" s="183"/>
      <c r="AC430" s="183"/>
      <c r="AD430" s="183"/>
      <c r="AE430" s="183"/>
      <c r="AF430" s="183"/>
      <c r="AG430" s="183"/>
      <c r="AH430" s="183"/>
      <c r="AI430" s="183"/>
      <c r="AJ430" s="183"/>
      <c r="AK430" s="183"/>
      <c r="AL430" s="183"/>
      <c r="AM430" s="183"/>
      <c r="AN430" s="183"/>
      <c r="AO430" s="183"/>
      <c r="AP430" s="183"/>
      <c r="AQ430" s="183"/>
      <c r="AR430" s="183"/>
      <c r="AS430" s="183"/>
      <c r="AT430" s="183"/>
      <c r="AU430" s="183"/>
      <c r="AV430" s="183"/>
      <c r="AW430" s="183"/>
      <c r="AX430" s="183"/>
      <c r="AY430" s="183"/>
      <c r="AZ430" s="183"/>
      <c r="BA430" s="183"/>
      <c r="BB430" s="183"/>
    </row>
    <row r="431" spans="1:54" x14ac:dyDescent="0.2">
      <c r="A431" s="183"/>
      <c r="B431" s="183"/>
      <c r="C431" s="183"/>
      <c r="D431" s="183"/>
      <c r="E431" s="183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  <c r="AA431" s="183"/>
      <c r="AB431" s="183"/>
      <c r="AC431" s="183"/>
      <c r="AD431" s="183"/>
      <c r="AE431" s="183"/>
      <c r="AF431" s="183"/>
      <c r="AG431" s="183"/>
      <c r="AH431" s="183"/>
      <c r="AI431" s="183"/>
      <c r="AJ431" s="183"/>
      <c r="AK431" s="183"/>
      <c r="AL431" s="183"/>
      <c r="AM431" s="183"/>
      <c r="AN431" s="183"/>
      <c r="AO431" s="183"/>
      <c r="AP431" s="183"/>
      <c r="AQ431" s="183"/>
      <c r="AR431" s="183"/>
      <c r="AS431" s="183"/>
      <c r="AT431" s="183"/>
      <c r="AU431" s="183"/>
      <c r="AV431" s="183"/>
      <c r="AW431" s="183"/>
      <c r="AX431" s="183"/>
      <c r="AY431" s="183"/>
      <c r="AZ431" s="183"/>
      <c r="BA431" s="183"/>
      <c r="BB431" s="183"/>
    </row>
    <row r="432" spans="1:54" x14ac:dyDescent="0.2">
      <c r="A432" s="183"/>
      <c r="B432" s="183"/>
      <c r="C432" s="183"/>
      <c r="D432" s="183"/>
      <c r="E432" s="183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  <c r="AA432" s="183"/>
      <c r="AB432" s="183"/>
      <c r="AC432" s="183"/>
      <c r="AD432" s="183"/>
      <c r="AE432" s="183"/>
      <c r="AF432" s="183"/>
      <c r="AG432" s="183"/>
      <c r="AH432" s="183"/>
      <c r="AI432" s="183"/>
      <c r="AJ432" s="183"/>
      <c r="AK432" s="183"/>
      <c r="AL432" s="183"/>
      <c r="AM432" s="183"/>
      <c r="AN432" s="183"/>
      <c r="AO432" s="183"/>
      <c r="AP432" s="183"/>
      <c r="AQ432" s="183"/>
      <c r="AR432" s="183"/>
      <c r="AS432" s="183"/>
      <c r="AT432" s="183"/>
      <c r="AU432" s="183"/>
      <c r="AV432" s="183"/>
      <c r="AW432" s="183"/>
      <c r="AX432" s="183"/>
      <c r="AY432" s="183"/>
      <c r="AZ432" s="183"/>
      <c r="BA432" s="183"/>
      <c r="BB432" s="183"/>
    </row>
    <row r="433" spans="1:54" x14ac:dyDescent="0.2">
      <c r="A433" s="183"/>
      <c r="B433" s="183"/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  <c r="AA433" s="183"/>
      <c r="AB433" s="183"/>
      <c r="AC433" s="183"/>
      <c r="AD433" s="183"/>
      <c r="AE433" s="183"/>
      <c r="AF433" s="183"/>
      <c r="AG433" s="183"/>
      <c r="AH433" s="183"/>
      <c r="AI433" s="183"/>
      <c r="AJ433" s="183"/>
      <c r="AK433" s="183"/>
      <c r="AL433" s="183"/>
      <c r="AM433" s="183"/>
      <c r="AN433" s="183"/>
      <c r="AO433" s="183"/>
      <c r="AP433" s="183"/>
      <c r="AQ433" s="183"/>
      <c r="AR433" s="183"/>
      <c r="AS433" s="183"/>
      <c r="AT433" s="183"/>
      <c r="AU433" s="183"/>
      <c r="AV433" s="183"/>
      <c r="AW433" s="183"/>
      <c r="AX433" s="183"/>
      <c r="AY433" s="183"/>
      <c r="AZ433" s="183"/>
      <c r="BA433" s="183"/>
      <c r="BB433" s="183"/>
    </row>
    <row r="434" spans="1:54" x14ac:dyDescent="0.2">
      <c r="A434" s="183"/>
      <c r="B434" s="183"/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  <c r="AA434" s="183"/>
      <c r="AB434" s="183"/>
      <c r="AC434" s="183"/>
      <c r="AD434" s="183"/>
      <c r="AE434" s="183"/>
      <c r="AF434" s="183"/>
      <c r="AG434" s="183"/>
      <c r="AH434" s="183"/>
      <c r="AI434" s="183"/>
      <c r="AJ434" s="183"/>
      <c r="AK434" s="183"/>
      <c r="AL434" s="183"/>
      <c r="AM434" s="183"/>
      <c r="AN434" s="183"/>
      <c r="AO434" s="183"/>
      <c r="AP434" s="183"/>
      <c r="AQ434" s="183"/>
      <c r="AR434" s="183"/>
      <c r="AS434" s="183"/>
      <c r="AT434" s="183"/>
      <c r="AU434" s="183"/>
      <c r="AV434" s="183"/>
      <c r="AW434" s="183"/>
      <c r="AX434" s="183"/>
      <c r="AY434" s="183"/>
      <c r="AZ434" s="183"/>
      <c r="BA434" s="183"/>
      <c r="BB434" s="183"/>
    </row>
    <row r="435" spans="1:54" x14ac:dyDescent="0.2">
      <c r="A435" s="183"/>
      <c r="B435" s="183"/>
      <c r="C435" s="183"/>
      <c r="D435" s="183"/>
      <c r="E435" s="183"/>
      <c r="F435" s="183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  <c r="AA435" s="183"/>
      <c r="AB435" s="183"/>
      <c r="AC435" s="183"/>
      <c r="AD435" s="183"/>
      <c r="AE435" s="183"/>
      <c r="AF435" s="183"/>
      <c r="AG435" s="183"/>
      <c r="AH435" s="183"/>
      <c r="AI435" s="183"/>
      <c r="AJ435" s="183"/>
      <c r="AK435" s="183"/>
      <c r="AL435" s="183"/>
      <c r="AM435" s="183"/>
      <c r="AN435" s="183"/>
      <c r="AO435" s="183"/>
      <c r="AP435" s="183"/>
      <c r="AQ435" s="183"/>
      <c r="AR435" s="183"/>
      <c r="AS435" s="183"/>
      <c r="AT435" s="183"/>
      <c r="AU435" s="183"/>
      <c r="AV435" s="183"/>
      <c r="AW435" s="183"/>
      <c r="AX435" s="183"/>
      <c r="AY435" s="183"/>
      <c r="AZ435" s="183"/>
      <c r="BA435" s="183"/>
      <c r="BB435" s="183"/>
    </row>
    <row r="436" spans="1:54" x14ac:dyDescent="0.2">
      <c r="A436" s="183"/>
      <c r="B436" s="183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  <c r="AA436" s="183"/>
      <c r="AB436" s="183"/>
      <c r="AC436" s="183"/>
      <c r="AD436" s="183"/>
      <c r="AE436" s="183"/>
      <c r="AF436" s="183"/>
      <c r="AG436" s="183"/>
      <c r="AH436" s="183"/>
      <c r="AI436" s="183"/>
      <c r="AJ436" s="183"/>
      <c r="AK436" s="183"/>
      <c r="AL436" s="183"/>
      <c r="AM436" s="183"/>
      <c r="AN436" s="183"/>
      <c r="AO436" s="183"/>
      <c r="AP436" s="183"/>
      <c r="AQ436" s="183"/>
      <c r="AR436" s="183"/>
      <c r="AS436" s="183"/>
      <c r="AT436" s="183"/>
      <c r="AU436" s="183"/>
      <c r="AV436" s="183"/>
      <c r="AW436" s="183"/>
      <c r="AX436" s="183"/>
      <c r="AY436" s="183"/>
      <c r="AZ436" s="183"/>
      <c r="BA436" s="183"/>
      <c r="BB436" s="183"/>
    </row>
    <row r="437" spans="1:54" x14ac:dyDescent="0.2">
      <c r="A437" s="183"/>
      <c r="B437" s="183"/>
      <c r="C437" s="183"/>
      <c r="D437" s="183"/>
      <c r="E437" s="183"/>
      <c r="F437" s="183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  <c r="AA437" s="183"/>
      <c r="AB437" s="183"/>
      <c r="AC437" s="183"/>
      <c r="AD437" s="183"/>
      <c r="AE437" s="183"/>
      <c r="AF437" s="183"/>
      <c r="AG437" s="183"/>
      <c r="AH437" s="183"/>
      <c r="AI437" s="183"/>
      <c r="AJ437" s="183"/>
      <c r="AK437" s="183"/>
      <c r="AL437" s="183"/>
      <c r="AM437" s="183"/>
      <c r="AN437" s="183"/>
      <c r="AO437" s="183"/>
      <c r="AP437" s="183"/>
      <c r="AQ437" s="183"/>
      <c r="AR437" s="183"/>
      <c r="AS437" s="183"/>
      <c r="AT437" s="183"/>
      <c r="AU437" s="183"/>
      <c r="AV437" s="183"/>
      <c r="AW437" s="183"/>
      <c r="AX437" s="183"/>
      <c r="AY437" s="183"/>
      <c r="AZ437" s="183"/>
      <c r="BA437" s="183"/>
      <c r="BB437" s="183"/>
    </row>
    <row r="438" spans="1:54" x14ac:dyDescent="0.2">
      <c r="A438" s="183"/>
      <c r="B438" s="183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183"/>
      <c r="AT438" s="183"/>
      <c r="AU438" s="183"/>
      <c r="AV438" s="183"/>
      <c r="AW438" s="183"/>
      <c r="AX438" s="183"/>
      <c r="AY438" s="183"/>
      <c r="AZ438" s="183"/>
      <c r="BA438" s="183"/>
      <c r="BB438" s="183"/>
    </row>
    <row r="439" spans="1:54" x14ac:dyDescent="0.2">
      <c r="A439" s="183"/>
      <c r="B439" s="183"/>
      <c r="C439" s="183"/>
      <c r="D439" s="183"/>
      <c r="E439" s="183"/>
      <c r="F439" s="183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183"/>
      <c r="AT439" s="183"/>
      <c r="AU439" s="183"/>
      <c r="AV439" s="183"/>
      <c r="AW439" s="183"/>
      <c r="AX439" s="183"/>
      <c r="AY439" s="183"/>
      <c r="AZ439" s="183"/>
      <c r="BA439" s="183"/>
      <c r="BB439" s="183"/>
    </row>
    <row r="440" spans="1:54" x14ac:dyDescent="0.2">
      <c r="A440" s="183"/>
      <c r="B440" s="183"/>
      <c r="C440" s="183"/>
      <c r="D440" s="183"/>
      <c r="E440" s="183"/>
      <c r="F440" s="183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  <c r="AB440" s="183"/>
      <c r="AC440" s="183"/>
      <c r="AD440" s="183"/>
      <c r="AE440" s="183"/>
      <c r="AF440" s="183"/>
      <c r="AG440" s="183"/>
      <c r="AH440" s="183"/>
      <c r="AI440" s="183"/>
      <c r="AJ440" s="183"/>
      <c r="AK440" s="183"/>
      <c r="AL440" s="183"/>
      <c r="AM440" s="183"/>
      <c r="AN440" s="183"/>
      <c r="AO440" s="183"/>
      <c r="AP440" s="183"/>
      <c r="AQ440" s="183"/>
      <c r="AR440" s="183"/>
      <c r="AS440" s="183"/>
      <c r="AT440" s="183"/>
      <c r="AU440" s="183"/>
      <c r="AV440" s="183"/>
      <c r="AW440" s="183"/>
      <c r="AX440" s="183"/>
      <c r="AY440" s="183"/>
      <c r="AZ440" s="183"/>
      <c r="BA440" s="183"/>
      <c r="BB440" s="183"/>
    </row>
    <row r="441" spans="1:54" x14ac:dyDescent="0.2">
      <c r="A441" s="183"/>
      <c r="B441" s="183"/>
      <c r="C441" s="183"/>
      <c r="D441" s="183"/>
      <c r="E441" s="183"/>
      <c r="F441" s="183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  <c r="AB441" s="183"/>
      <c r="AC441" s="183"/>
      <c r="AD441" s="183"/>
      <c r="AE441" s="183"/>
      <c r="AF441" s="183"/>
      <c r="AG441" s="183"/>
      <c r="AH441" s="183"/>
      <c r="AI441" s="183"/>
      <c r="AJ441" s="183"/>
      <c r="AK441" s="183"/>
      <c r="AL441" s="183"/>
      <c r="AM441" s="183"/>
      <c r="AN441" s="183"/>
      <c r="AO441" s="183"/>
      <c r="AP441" s="183"/>
      <c r="AQ441" s="183"/>
      <c r="AR441" s="183"/>
      <c r="AS441" s="183"/>
      <c r="AT441" s="183"/>
      <c r="AU441" s="183"/>
      <c r="AV441" s="183"/>
      <c r="AW441" s="183"/>
      <c r="AX441" s="183"/>
      <c r="AY441" s="183"/>
      <c r="AZ441" s="183"/>
      <c r="BA441" s="183"/>
      <c r="BB441" s="183"/>
    </row>
    <row r="442" spans="1:54" x14ac:dyDescent="0.2">
      <c r="A442" s="183"/>
      <c r="B442" s="183"/>
      <c r="C442" s="183"/>
      <c r="D442" s="183"/>
      <c r="E442" s="183"/>
      <c r="F442" s="183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  <c r="AB442" s="183"/>
      <c r="AC442" s="183"/>
      <c r="AD442" s="183"/>
      <c r="AE442" s="183"/>
      <c r="AF442" s="183"/>
      <c r="AG442" s="183"/>
      <c r="AH442" s="183"/>
      <c r="AI442" s="183"/>
      <c r="AJ442" s="183"/>
      <c r="AK442" s="183"/>
      <c r="AL442" s="183"/>
      <c r="AM442" s="183"/>
      <c r="AN442" s="183"/>
      <c r="AO442" s="183"/>
      <c r="AP442" s="183"/>
      <c r="AQ442" s="183"/>
      <c r="AR442" s="183"/>
      <c r="AS442" s="183"/>
      <c r="AT442" s="183"/>
      <c r="AU442" s="183"/>
      <c r="AV442" s="183"/>
      <c r="AW442" s="183"/>
      <c r="AX442" s="183"/>
      <c r="AY442" s="183"/>
      <c r="AZ442" s="183"/>
      <c r="BA442" s="183"/>
      <c r="BB442" s="183"/>
    </row>
    <row r="443" spans="1:54" x14ac:dyDescent="0.2">
      <c r="A443" s="183"/>
      <c r="B443" s="183"/>
      <c r="C443" s="183"/>
      <c r="D443" s="183"/>
      <c r="E443" s="183"/>
      <c r="F443" s="183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  <c r="AB443" s="183"/>
      <c r="AC443" s="183"/>
      <c r="AD443" s="183"/>
      <c r="AE443" s="183"/>
      <c r="AF443" s="183"/>
      <c r="AG443" s="183"/>
      <c r="AH443" s="183"/>
      <c r="AI443" s="183"/>
      <c r="AJ443" s="183"/>
      <c r="AK443" s="183"/>
      <c r="AL443" s="183"/>
      <c r="AM443" s="183"/>
      <c r="AN443" s="183"/>
      <c r="AO443" s="183"/>
      <c r="AP443" s="183"/>
      <c r="AQ443" s="183"/>
      <c r="AR443" s="183"/>
      <c r="AS443" s="183"/>
      <c r="AT443" s="183"/>
      <c r="AU443" s="183"/>
      <c r="AV443" s="183"/>
      <c r="AW443" s="183"/>
      <c r="AX443" s="183"/>
      <c r="AY443" s="183"/>
      <c r="AZ443" s="183"/>
      <c r="BA443" s="183"/>
      <c r="BB443" s="183"/>
    </row>
    <row r="444" spans="1:54" x14ac:dyDescent="0.2">
      <c r="A444" s="183"/>
      <c r="B444" s="183"/>
      <c r="C444" s="183"/>
      <c r="D444" s="183"/>
      <c r="E444" s="183"/>
      <c r="F444" s="183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183"/>
      <c r="AT444" s="183"/>
      <c r="AU444" s="183"/>
      <c r="AV444" s="183"/>
      <c r="AW444" s="183"/>
      <c r="AX444" s="183"/>
      <c r="AY444" s="183"/>
      <c r="AZ444" s="183"/>
      <c r="BA444" s="183"/>
      <c r="BB444" s="183"/>
    </row>
    <row r="445" spans="1:54" x14ac:dyDescent="0.2">
      <c r="A445" s="183"/>
      <c r="B445" s="183"/>
      <c r="C445" s="183"/>
      <c r="D445" s="183"/>
      <c r="E445" s="183"/>
      <c r="F445" s="183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3"/>
      <c r="AT445" s="183"/>
      <c r="AU445" s="183"/>
      <c r="AV445" s="183"/>
      <c r="AW445" s="183"/>
      <c r="AX445" s="183"/>
      <c r="AY445" s="183"/>
      <c r="AZ445" s="183"/>
      <c r="BA445" s="183"/>
      <c r="BB445" s="183"/>
    </row>
    <row r="446" spans="1:54" x14ac:dyDescent="0.2">
      <c r="A446" s="183"/>
      <c r="B446" s="183"/>
      <c r="C446" s="183"/>
      <c r="D446" s="183"/>
      <c r="E446" s="183"/>
      <c r="F446" s="183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3"/>
      <c r="AT446" s="183"/>
      <c r="AU446" s="183"/>
      <c r="AV446" s="183"/>
      <c r="AW446" s="183"/>
      <c r="AX446" s="183"/>
      <c r="AY446" s="183"/>
      <c r="AZ446" s="183"/>
      <c r="BA446" s="183"/>
      <c r="BB446" s="183"/>
    </row>
    <row r="447" spans="1:54" x14ac:dyDescent="0.2">
      <c r="A447" s="183"/>
      <c r="B447" s="183"/>
      <c r="C447" s="183"/>
      <c r="D447" s="183"/>
      <c r="E447" s="183"/>
      <c r="F447" s="183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  <c r="AB447" s="183"/>
      <c r="AC447" s="183"/>
      <c r="AD447" s="183"/>
      <c r="AE447" s="183"/>
      <c r="AF447" s="183"/>
      <c r="AG447" s="183"/>
      <c r="AH447" s="183"/>
      <c r="AI447" s="183"/>
      <c r="AJ447" s="183"/>
      <c r="AK447" s="183"/>
      <c r="AL447" s="183"/>
      <c r="AM447" s="183"/>
      <c r="AN447" s="183"/>
      <c r="AO447" s="183"/>
      <c r="AP447" s="183"/>
      <c r="AQ447" s="183"/>
      <c r="AR447" s="183"/>
      <c r="AS447" s="183"/>
      <c r="AT447" s="183"/>
      <c r="AU447" s="183"/>
      <c r="AV447" s="183"/>
      <c r="AW447" s="183"/>
      <c r="AX447" s="183"/>
      <c r="AY447" s="183"/>
      <c r="AZ447" s="183"/>
      <c r="BA447" s="183"/>
      <c r="BB447" s="183"/>
    </row>
    <row r="448" spans="1:54" x14ac:dyDescent="0.2">
      <c r="A448" s="183"/>
      <c r="B448" s="183"/>
      <c r="C448" s="183"/>
      <c r="D448" s="183"/>
      <c r="E448" s="183"/>
      <c r="F448" s="183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  <c r="AB448" s="183"/>
      <c r="AC448" s="183"/>
      <c r="AD448" s="183"/>
      <c r="AE448" s="183"/>
      <c r="AF448" s="183"/>
      <c r="AG448" s="183"/>
      <c r="AH448" s="183"/>
      <c r="AI448" s="183"/>
      <c r="AJ448" s="183"/>
      <c r="AK448" s="183"/>
      <c r="AL448" s="183"/>
      <c r="AM448" s="183"/>
      <c r="AN448" s="183"/>
      <c r="AO448" s="183"/>
      <c r="AP448" s="183"/>
      <c r="AQ448" s="183"/>
      <c r="AR448" s="183"/>
      <c r="AS448" s="183"/>
      <c r="AT448" s="183"/>
      <c r="AU448" s="183"/>
      <c r="AV448" s="183"/>
      <c r="AW448" s="183"/>
      <c r="AX448" s="183"/>
      <c r="AY448" s="183"/>
      <c r="AZ448" s="183"/>
      <c r="BA448" s="183"/>
      <c r="BB448" s="183"/>
    </row>
    <row r="449" spans="1:54" x14ac:dyDescent="0.2">
      <c r="A449" s="183"/>
      <c r="B449" s="183"/>
      <c r="C449" s="183"/>
      <c r="D449" s="183"/>
      <c r="E449" s="183"/>
      <c r="F449" s="183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  <c r="AB449" s="183"/>
      <c r="AC449" s="183"/>
      <c r="AD449" s="183"/>
      <c r="AE449" s="183"/>
      <c r="AF449" s="183"/>
      <c r="AG449" s="183"/>
      <c r="AH449" s="183"/>
      <c r="AI449" s="183"/>
      <c r="AJ449" s="183"/>
      <c r="AK449" s="183"/>
      <c r="AL449" s="183"/>
      <c r="AM449" s="183"/>
      <c r="AN449" s="183"/>
      <c r="AO449" s="183"/>
      <c r="AP449" s="183"/>
      <c r="AQ449" s="183"/>
      <c r="AR449" s="183"/>
      <c r="AS449" s="183"/>
      <c r="AT449" s="183"/>
      <c r="AU449" s="183"/>
      <c r="AV449" s="183"/>
      <c r="AW449" s="183"/>
      <c r="AX449" s="183"/>
      <c r="AY449" s="183"/>
      <c r="AZ449" s="183"/>
      <c r="BA449" s="183"/>
      <c r="BB449" s="183"/>
    </row>
    <row r="450" spans="1:54" x14ac:dyDescent="0.2">
      <c r="A450" s="183"/>
      <c r="B450" s="183"/>
      <c r="C450" s="183"/>
      <c r="D450" s="183"/>
      <c r="E450" s="183"/>
      <c r="F450" s="183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  <c r="AB450" s="183"/>
      <c r="AC450" s="183"/>
      <c r="AD450" s="183"/>
      <c r="AE450" s="183"/>
      <c r="AF450" s="183"/>
      <c r="AG450" s="183"/>
      <c r="AH450" s="183"/>
      <c r="AI450" s="183"/>
      <c r="AJ450" s="183"/>
      <c r="AK450" s="183"/>
      <c r="AL450" s="183"/>
      <c r="AM450" s="183"/>
      <c r="AN450" s="183"/>
      <c r="AO450" s="183"/>
      <c r="AP450" s="183"/>
      <c r="AQ450" s="183"/>
      <c r="AR450" s="183"/>
      <c r="AS450" s="183"/>
      <c r="AT450" s="183"/>
      <c r="AU450" s="183"/>
      <c r="AV450" s="183"/>
      <c r="AW450" s="183"/>
      <c r="AX450" s="183"/>
      <c r="AY450" s="183"/>
      <c r="AZ450" s="183"/>
      <c r="BA450" s="183"/>
      <c r="BB450" s="183"/>
    </row>
    <row r="451" spans="1:54" x14ac:dyDescent="0.2">
      <c r="A451" s="183"/>
      <c r="B451" s="183"/>
      <c r="C451" s="183"/>
      <c r="D451" s="183"/>
      <c r="E451" s="183"/>
      <c r="F451" s="183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  <c r="AB451" s="183"/>
      <c r="AC451" s="183"/>
      <c r="AD451" s="183"/>
      <c r="AE451" s="183"/>
      <c r="AF451" s="183"/>
      <c r="AG451" s="183"/>
      <c r="AH451" s="183"/>
      <c r="AI451" s="183"/>
      <c r="AJ451" s="183"/>
      <c r="AK451" s="183"/>
      <c r="AL451" s="183"/>
      <c r="AM451" s="183"/>
      <c r="AN451" s="183"/>
      <c r="AO451" s="183"/>
      <c r="AP451" s="183"/>
      <c r="AQ451" s="183"/>
      <c r="AR451" s="183"/>
      <c r="AS451" s="183"/>
      <c r="AT451" s="183"/>
      <c r="AU451" s="183"/>
      <c r="AV451" s="183"/>
      <c r="AW451" s="183"/>
      <c r="AX451" s="183"/>
      <c r="AY451" s="183"/>
      <c r="AZ451" s="183"/>
      <c r="BA451" s="183"/>
      <c r="BB451" s="183"/>
    </row>
    <row r="452" spans="1:54" x14ac:dyDescent="0.2">
      <c r="A452" s="183"/>
      <c r="B452" s="183"/>
      <c r="C452" s="183"/>
      <c r="D452" s="183"/>
      <c r="E452" s="183"/>
      <c r="F452" s="183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  <c r="AB452" s="183"/>
      <c r="AC452" s="183"/>
      <c r="AD452" s="183"/>
      <c r="AE452" s="183"/>
      <c r="AF452" s="183"/>
      <c r="AG452" s="183"/>
      <c r="AH452" s="183"/>
      <c r="AI452" s="183"/>
      <c r="AJ452" s="183"/>
      <c r="AK452" s="183"/>
      <c r="AL452" s="183"/>
      <c r="AM452" s="183"/>
      <c r="AN452" s="183"/>
      <c r="AO452" s="183"/>
      <c r="AP452" s="183"/>
      <c r="AQ452" s="183"/>
      <c r="AR452" s="183"/>
      <c r="AS452" s="183"/>
      <c r="AT452" s="183"/>
      <c r="AU452" s="183"/>
      <c r="AV452" s="183"/>
      <c r="AW452" s="183"/>
      <c r="AX452" s="183"/>
      <c r="AY452" s="183"/>
      <c r="AZ452" s="183"/>
      <c r="BA452" s="183"/>
      <c r="BB452" s="183"/>
    </row>
    <row r="453" spans="1:54" x14ac:dyDescent="0.2">
      <c r="A453" s="183"/>
      <c r="B453" s="183"/>
      <c r="C453" s="183"/>
      <c r="D453" s="183"/>
      <c r="E453" s="183"/>
      <c r="F453" s="183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  <c r="AB453" s="183"/>
      <c r="AC453" s="183"/>
      <c r="AD453" s="183"/>
      <c r="AE453" s="183"/>
      <c r="AF453" s="183"/>
      <c r="AG453" s="183"/>
      <c r="AH453" s="183"/>
      <c r="AI453" s="183"/>
      <c r="AJ453" s="183"/>
      <c r="AK453" s="183"/>
      <c r="AL453" s="183"/>
      <c r="AM453" s="183"/>
      <c r="AN453" s="183"/>
      <c r="AO453" s="183"/>
      <c r="AP453" s="183"/>
      <c r="AQ453" s="183"/>
      <c r="AR453" s="183"/>
      <c r="AS453" s="183"/>
      <c r="AT453" s="183"/>
      <c r="AU453" s="183"/>
      <c r="AV453" s="183"/>
      <c r="AW453" s="183"/>
      <c r="AX453" s="183"/>
      <c r="AY453" s="183"/>
      <c r="AZ453" s="183"/>
      <c r="BA453" s="183"/>
      <c r="BB453" s="183"/>
    </row>
    <row r="454" spans="1:54" x14ac:dyDescent="0.2">
      <c r="A454" s="183"/>
      <c r="B454" s="183"/>
      <c r="C454" s="183"/>
      <c r="D454" s="183"/>
      <c r="E454" s="183"/>
      <c r="F454" s="183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  <c r="AA454" s="183"/>
      <c r="AB454" s="183"/>
      <c r="AC454" s="183"/>
      <c r="AD454" s="183"/>
      <c r="AE454" s="183"/>
      <c r="AF454" s="183"/>
      <c r="AG454" s="183"/>
      <c r="AH454" s="183"/>
      <c r="AI454" s="183"/>
      <c r="AJ454" s="183"/>
      <c r="AK454" s="183"/>
      <c r="AL454" s="183"/>
      <c r="AM454" s="183"/>
      <c r="AN454" s="183"/>
      <c r="AO454" s="183"/>
      <c r="AP454" s="183"/>
      <c r="AQ454" s="183"/>
      <c r="AR454" s="183"/>
      <c r="AS454" s="183"/>
      <c r="AT454" s="183"/>
      <c r="AU454" s="183"/>
      <c r="AV454" s="183"/>
      <c r="AW454" s="183"/>
      <c r="AX454" s="183"/>
      <c r="AY454" s="183"/>
      <c r="AZ454" s="183"/>
      <c r="BA454" s="183"/>
      <c r="BB454" s="183"/>
    </row>
    <row r="455" spans="1:54" x14ac:dyDescent="0.2">
      <c r="A455" s="183"/>
      <c r="B455" s="183"/>
      <c r="C455" s="183"/>
      <c r="D455" s="183"/>
      <c r="E455" s="183"/>
      <c r="F455" s="183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  <c r="AA455" s="183"/>
      <c r="AB455" s="183"/>
      <c r="AC455" s="183"/>
      <c r="AD455" s="183"/>
      <c r="AE455" s="183"/>
      <c r="AF455" s="183"/>
      <c r="AG455" s="183"/>
      <c r="AH455" s="183"/>
      <c r="AI455" s="183"/>
      <c r="AJ455" s="183"/>
      <c r="AK455" s="183"/>
      <c r="AL455" s="183"/>
      <c r="AM455" s="183"/>
      <c r="AN455" s="183"/>
      <c r="AO455" s="183"/>
      <c r="AP455" s="183"/>
      <c r="AQ455" s="183"/>
      <c r="AR455" s="183"/>
      <c r="AS455" s="183"/>
      <c r="AT455" s="183"/>
      <c r="AU455" s="183"/>
      <c r="AV455" s="183"/>
      <c r="AW455" s="183"/>
      <c r="AX455" s="183"/>
      <c r="AY455" s="183"/>
      <c r="AZ455" s="183"/>
      <c r="BA455" s="183"/>
      <c r="BB455" s="183"/>
    </row>
    <row r="456" spans="1:54" x14ac:dyDescent="0.2">
      <c r="A456" s="183"/>
      <c r="B456" s="183"/>
      <c r="C456" s="183"/>
      <c r="D456" s="183"/>
      <c r="E456" s="183"/>
      <c r="F456" s="183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183"/>
      <c r="AT456" s="183"/>
      <c r="AU456" s="183"/>
      <c r="AV456" s="183"/>
      <c r="AW456" s="183"/>
      <c r="AX456" s="183"/>
      <c r="AY456" s="183"/>
      <c r="AZ456" s="183"/>
      <c r="BA456" s="183"/>
      <c r="BB456" s="183"/>
    </row>
    <row r="457" spans="1:54" x14ac:dyDescent="0.2">
      <c r="A457" s="183"/>
      <c r="B457" s="183"/>
      <c r="C457" s="183"/>
      <c r="D457" s="183"/>
      <c r="E457" s="183"/>
      <c r="F457" s="183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  <c r="AB457" s="183"/>
      <c r="AC457" s="183"/>
      <c r="AD457" s="183"/>
      <c r="AE457" s="183"/>
      <c r="AF457" s="183"/>
      <c r="AG457" s="183"/>
      <c r="AH457" s="183"/>
      <c r="AI457" s="183"/>
      <c r="AJ457" s="183"/>
      <c r="AK457" s="183"/>
      <c r="AL457" s="183"/>
      <c r="AM457" s="183"/>
      <c r="AN457" s="183"/>
      <c r="AO457" s="183"/>
      <c r="AP457" s="183"/>
      <c r="AQ457" s="183"/>
      <c r="AR457" s="183"/>
      <c r="AS457" s="183"/>
      <c r="AT457" s="183"/>
      <c r="AU457" s="183"/>
      <c r="AV457" s="183"/>
      <c r="AW457" s="183"/>
      <c r="AX457" s="183"/>
      <c r="AY457" s="183"/>
      <c r="AZ457" s="183"/>
      <c r="BA457" s="183"/>
      <c r="BB457" s="183"/>
    </row>
    <row r="458" spans="1:54" x14ac:dyDescent="0.2">
      <c r="A458" s="183"/>
      <c r="B458" s="183"/>
      <c r="C458" s="183"/>
      <c r="D458" s="183"/>
      <c r="E458" s="183"/>
      <c r="F458" s="183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  <c r="AB458" s="183"/>
      <c r="AC458" s="183"/>
      <c r="AD458" s="183"/>
      <c r="AE458" s="183"/>
      <c r="AF458" s="183"/>
      <c r="AG458" s="183"/>
      <c r="AH458" s="183"/>
      <c r="AI458" s="183"/>
      <c r="AJ458" s="183"/>
      <c r="AK458" s="183"/>
      <c r="AL458" s="183"/>
      <c r="AM458" s="183"/>
      <c r="AN458" s="183"/>
      <c r="AO458" s="183"/>
      <c r="AP458" s="183"/>
      <c r="AQ458" s="183"/>
      <c r="AR458" s="183"/>
      <c r="AS458" s="183"/>
      <c r="AT458" s="183"/>
      <c r="AU458" s="183"/>
      <c r="AV458" s="183"/>
      <c r="AW458" s="183"/>
      <c r="AX458" s="183"/>
      <c r="AY458" s="183"/>
      <c r="AZ458" s="183"/>
      <c r="BA458" s="183"/>
      <c r="BB458" s="183"/>
    </row>
    <row r="459" spans="1:54" x14ac:dyDescent="0.2">
      <c r="A459" s="183"/>
      <c r="B459" s="183"/>
      <c r="C459" s="183"/>
      <c r="D459" s="183"/>
      <c r="E459" s="183"/>
      <c r="F459" s="183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  <c r="AB459" s="183"/>
      <c r="AC459" s="183"/>
      <c r="AD459" s="183"/>
      <c r="AE459" s="183"/>
      <c r="AF459" s="183"/>
      <c r="AG459" s="183"/>
      <c r="AH459" s="183"/>
      <c r="AI459" s="183"/>
      <c r="AJ459" s="183"/>
      <c r="AK459" s="183"/>
      <c r="AL459" s="183"/>
      <c r="AM459" s="183"/>
      <c r="AN459" s="183"/>
      <c r="AO459" s="183"/>
      <c r="AP459" s="183"/>
      <c r="AQ459" s="183"/>
      <c r="AR459" s="183"/>
      <c r="AS459" s="183"/>
      <c r="AT459" s="183"/>
      <c r="AU459" s="183"/>
      <c r="AV459" s="183"/>
      <c r="AW459" s="183"/>
      <c r="AX459" s="183"/>
      <c r="AY459" s="183"/>
      <c r="AZ459" s="183"/>
      <c r="BA459" s="183"/>
      <c r="BB459" s="183"/>
    </row>
    <row r="460" spans="1:54" x14ac:dyDescent="0.2">
      <c r="A460" s="183"/>
      <c r="B460" s="183"/>
      <c r="C460" s="183"/>
      <c r="D460" s="183"/>
      <c r="E460" s="183"/>
      <c r="F460" s="183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  <c r="AB460" s="183"/>
      <c r="AC460" s="183"/>
      <c r="AD460" s="183"/>
      <c r="AE460" s="183"/>
      <c r="AF460" s="183"/>
      <c r="AG460" s="183"/>
      <c r="AH460" s="183"/>
      <c r="AI460" s="183"/>
      <c r="AJ460" s="183"/>
      <c r="AK460" s="183"/>
      <c r="AL460" s="183"/>
      <c r="AM460" s="183"/>
      <c r="AN460" s="183"/>
      <c r="AO460" s="183"/>
      <c r="AP460" s="183"/>
      <c r="AQ460" s="183"/>
      <c r="AR460" s="183"/>
      <c r="AS460" s="183"/>
      <c r="AT460" s="183"/>
      <c r="AU460" s="183"/>
      <c r="AV460" s="183"/>
      <c r="AW460" s="183"/>
      <c r="AX460" s="183"/>
      <c r="AY460" s="183"/>
      <c r="AZ460" s="183"/>
      <c r="BA460" s="183"/>
      <c r="BB460" s="183"/>
    </row>
    <row r="461" spans="1:54" x14ac:dyDescent="0.2">
      <c r="A461" s="183"/>
      <c r="B461" s="183"/>
      <c r="C461" s="183"/>
      <c r="D461" s="183"/>
      <c r="E461" s="183"/>
      <c r="F461" s="183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  <c r="AB461" s="183"/>
      <c r="AC461" s="183"/>
      <c r="AD461" s="183"/>
      <c r="AE461" s="183"/>
      <c r="AF461" s="183"/>
      <c r="AG461" s="183"/>
      <c r="AH461" s="183"/>
      <c r="AI461" s="183"/>
      <c r="AJ461" s="183"/>
      <c r="AK461" s="183"/>
      <c r="AL461" s="183"/>
      <c r="AM461" s="183"/>
      <c r="AN461" s="183"/>
      <c r="AO461" s="183"/>
      <c r="AP461" s="183"/>
      <c r="AQ461" s="183"/>
      <c r="AR461" s="183"/>
      <c r="AS461" s="183"/>
      <c r="AT461" s="183"/>
      <c r="AU461" s="183"/>
      <c r="AV461" s="183"/>
      <c r="AW461" s="183"/>
      <c r="AX461" s="183"/>
      <c r="AY461" s="183"/>
      <c r="AZ461" s="183"/>
      <c r="BA461" s="183"/>
      <c r="BB461" s="183"/>
    </row>
    <row r="462" spans="1:54" x14ac:dyDescent="0.2">
      <c r="A462" s="183"/>
      <c r="B462" s="183"/>
      <c r="C462" s="183"/>
      <c r="D462" s="183"/>
      <c r="E462" s="183"/>
      <c r="F462" s="183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  <c r="AB462" s="183"/>
      <c r="AC462" s="183"/>
      <c r="AD462" s="183"/>
      <c r="AE462" s="183"/>
      <c r="AF462" s="183"/>
      <c r="AG462" s="183"/>
      <c r="AH462" s="183"/>
      <c r="AI462" s="183"/>
      <c r="AJ462" s="183"/>
      <c r="AK462" s="183"/>
      <c r="AL462" s="183"/>
      <c r="AM462" s="183"/>
      <c r="AN462" s="183"/>
      <c r="AO462" s="183"/>
      <c r="AP462" s="183"/>
      <c r="AQ462" s="183"/>
      <c r="AR462" s="183"/>
      <c r="AS462" s="183"/>
      <c r="AT462" s="183"/>
      <c r="AU462" s="183"/>
      <c r="AV462" s="183"/>
      <c r="AW462" s="183"/>
      <c r="AX462" s="183"/>
      <c r="AY462" s="183"/>
      <c r="AZ462" s="183"/>
      <c r="BA462" s="183"/>
      <c r="BB462" s="183"/>
    </row>
    <row r="463" spans="1:54" x14ac:dyDescent="0.2">
      <c r="A463" s="183"/>
      <c r="B463" s="183"/>
      <c r="C463" s="183"/>
      <c r="D463" s="183"/>
      <c r="E463" s="183"/>
      <c r="F463" s="183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  <c r="AB463" s="183"/>
      <c r="AC463" s="183"/>
      <c r="AD463" s="183"/>
      <c r="AE463" s="183"/>
      <c r="AF463" s="183"/>
      <c r="AG463" s="183"/>
      <c r="AH463" s="183"/>
      <c r="AI463" s="183"/>
      <c r="AJ463" s="183"/>
      <c r="AK463" s="183"/>
      <c r="AL463" s="183"/>
      <c r="AM463" s="183"/>
      <c r="AN463" s="183"/>
      <c r="AO463" s="183"/>
      <c r="AP463" s="183"/>
      <c r="AQ463" s="183"/>
      <c r="AR463" s="183"/>
      <c r="AS463" s="183"/>
      <c r="AT463" s="183"/>
      <c r="AU463" s="183"/>
      <c r="AV463" s="183"/>
      <c r="AW463" s="183"/>
      <c r="AX463" s="183"/>
      <c r="AY463" s="183"/>
      <c r="AZ463" s="183"/>
      <c r="BA463" s="183"/>
      <c r="BB463" s="183"/>
    </row>
    <row r="464" spans="1:54" x14ac:dyDescent="0.2">
      <c r="A464" s="183"/>
      <c r="B464" s="183"/>
      <c r="C464" s="183"/>
      <c r="D464" s="183"/>
      <c r="E464" s="183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  <c r="AB464" s="183"/>
      <c r="AC464" s="183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183"/>
      <c r="AT464" s="183"/>
      <c r="AU464" s="183"/>
      <c r="AV464" s="183"/>
      <c r="AW464" s="183"/>
      <c r="AX464" s="183"/>
      <c r="AY464" s="183"/>
      <c r="AZ464" s="183"/>
      <c r="BA464" s="183"/>
      <c r="BB464" s="183"/>
    </row>
    <row r="465" spans="1:54" x14ac:dyDescent="0.2">
      <c r="A465" s="183"/>
      <c r="B465" s="183"/>
      <c r="C465" s="183"/>
      <c r="D465" s="183"/>
      <c r="E465" s="183"/>
      <c r="F465" s="183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  <c r="AB465" s="183"/>
      <c r="AC465" s="183"/>
      <c r="AD465" s="183"/>
      <c r="AE465" s="183"/>
      <c r="AF465" s="183"/>
      <c r="AG465" s="183"/>
      <c r="AH465" s="183"/>
      <c r="AI465" s="183"/>
      <c r="AJ465" s="183"/>
      <c r="AK465" s="183"/>
      <c r="AL465" s="183"/>
      <c r="AM465" s="183"/>
      <c r="AN465" s="183"/>
      <c r="AO465" s="183"/>
      <c r="AP465" s="183"/>
      <c r="AQ465" s="183"/>
      <c r="AR465" s="183"/>
      <c r="AS465" s="183"/>
      <c r="AT465" s="183"/>
      <c r="AU465" s="183"/>
      <c r="AV465" s="183"/>
      <c r="AW465" s="183"/>
      <c r="AX465" s="183"/>
      <c r="AY465" s="183"/>
      <c r="AZ465" s="183"/>
      <c r="BA465" s="183"/>
      <c r="BB465" s="183"/>
    </row>
    <row r="466" spans="1:54" x14ac:dyDescent="0.2">
      <c r="A466" s="183"/>
      <c r="B466" s="183"/>
      <c r="C466" s="183"/>
      <c r="D466" s="183"/>
      <c r="E466" s="183"/>
      <c r="F466" s="183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  <c r="AB466" s="183"/>
      <c r="AC466" s="183"/>
      <c r="AD466" s="183"/>
      <c r="AE466" s="183"/>
      <c r="AF466" s="183"/>
      <c r="AG466" s="183"/>
      <c r="AH466" s="183"/>
      <c r="AI466" s="183"/>
      <c r="AJ466" s="183"/>
      <c r="AK466" s="183"/>
      <c r="AL466" s="183"/>
      <c r="AM466" s="183"/>
      <c r="AN466" s="183"/>
      <c r="AO466" s="183"/>
      <c r="AP466" s="183"/>
      <c r="AQ466" s="183"/>
      <c r="AR466" s="183"/>
      <c r="AS466" s="183"/>
      <c r="AT466" s="183"/>
      <c r="AU466" s="183"/>
      <c r="AV466" s="183"/>
      <c r="AW466" s="183"/>
      <c r="AX466" s="183"/>
      <c r="AY466" s="183"/>
      <c r="AZ466" s="183"/>
      <c r="BA466" s="183"/>
      <c r="BB466" s="183"/>
    </row>
    <row r="467" spans="1:54" x14ac:dyDescent="0.2">
      <c r="A467" s="183"/>
      <c r="B467" s="183"/>
      <c r="C467" s="183"/>
      <c r="D467" s="183"/>
      <c r="E467" s="183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  <c r="AB467" s="183"/>
      <c r="AC467" s="183"/>
      <c r="AD467" s="183"/>
      <c r="AE467" s="183"/>
      <c r="AF467" s="183"/>
      <c r="AG467" s="183"/>
      <c r="AH467" s="183"/>
      <c r="AI467" s="183"/>
      <c r="AJ467" s="183"/>
      <c r="AK467" s="183"/>
      <c r="AL467" s="183"/>
      <c r="AM467" s="183"/>
      <c r="AN467" s="183"/>
      <c r="AO467" s="183"/>
      <c r="AP467" s="183"/>
      <c r="AQ467" s="183"/>
      <c r="AR467" s="183"/>
      <c r="AS467" s="183"/>
      <c r="AT467" s="183"/>
      <c r="AU467" s="183"/>
      <c r="AV467" s="183"/>
      <c r="AW467" s="183"/>
      <c r="AX467" s="183"/>
      <c r="AY467" s="183"/>
      <c r="AZ467" s="183"/>
      <c r="BA467" s="183"/>
      <c r="BB467" s="183"/>
    </row>
    <row r="468" spans="1:54" x14ac:dyDescent="0.2">
      <c r="A468" s="183"/>
      <c r="B468" s="183"/>
      <c r="C468" s="183"/>
      <c r="D468" s="183"/>
      <c r="E468" s="183"/>
      <c r="F468" s="183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  <c r="AB468" s="183"/>
      <c r="AC468" s="183"/>
      <c r="AD468" s="183"/>
      <c r="AE468" s="183"/>
      <c r="AF468" s="183"/>
      <c r="AG468" s="183"/>
      <c r="AH468" s="183"/>
      <c r="AI468" s="183"/>
      <c r="AJ468" s="183"/>
      <c r="AK468" s="183"/>
      <c r="AL468" s="183"/>
      <c r="AM468" s="183"/>
      <c r="AN468" s="183"/>
      <c r="AO468" s="183"/>
      <c r="AP468" s="183"/>
      <c r="AQ468" s="183"/>
      <c r="AR468" s="183"/>
      <c r="AS468" s="183"/>
      <c r="AT468" s="183"/>
      <c r="AU468" s="183"/>
      <c r="AV468" s="183"/>
      <c r="AW468" s="183"/>
      <c r="AX468" s="183"/>
      <c r="AY468" s="183"/>
      <c r="AZ468" s="183"/>
      <c r="BA468" s="183"/>
      <c r="BB468" s="183"/>
    </row>
    <row r="469" spans="1:54" x14ac:dyDescent="0.2">
      <c r="A469" s="183"/>
      <c r="B469" s="183"/>
      <c r="C469" s="183"/>
      <c r="D469" s="183"/>
      <c r="E469" s="183"/>
      <c r="F469" s="183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  <c r="AB469" s="183"/>
      <c r="AC469" s="183"/>
      <c r="AD469" s="183"/>
      <c r="AE469" s="183"/>
      <c r="AF469" s="183"/>
      <c r="AG469" s="183"/>
      <c r="AH469" s="183"/>
      <c r="AI469" s="183"/>
      <c r="AJ469" s="183"/>
      <c r="AK469" s="183"/>
      <c r="AL469" s="183"/>
      <c r="AM469" s="183"/>
      <c r="AN469" s="183"/>
      <c r="AO469" s="183"/>
      <c r="AP469" s="183"/>
      <c r="AQ469" s="183"/>
      <c r="AR469" s="183"/>
      <c r="AS469" s="183"/>
      <c r="AT469" s="183"/>
      <c r="AU469" s="183"/>
      <c r="AV469" s="183"/>
      <c r="AW469" s="183"/>
      <c r="AX469" s="183"/>
      <c r="AY469" s="183"/>
      <c r="AZ469" s="183"/>
      <c r="BA469" s="183"/>
      <c r="BB469" s="183"/>
    </row>
    <row r="470" spans="1:54" x14ac:dyDescent="0.2">
      <c r="A470" s="183"/>
      <c r="B470" s="183"/>
      <c r="C470" s="183"/>
      <c r="D470" s="183"/>
      <c r="E470" s="183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  <c r="AB470" s="183"/>
      <c r="AC470" s="183"/>
      <c r="AD470" s="183"/>
      <c r="AE470" s="183"/>
      <c r="AF470" s="183"/>
      <c r="AG470" s="183"/>
      <c r="AH470" s="183"/>
      <c r="AI470" s="183"/>
      <c r="AJ470" s="183"/>
      <c r="AK470" s="183"/>
      <c r="AL470" s="183"/>
      <c r="AM470" s="183"/>
      <c r="AN470" s="183"/>
      <c r="AO470" s="183"/>
      <c r="AP470" s="183"/>
      <c r="AQ470" s="183"/>
      <c r="AR470" s="183"/>
      <c r="AS470" s="183"/>
      <c r="AT470" s="183"/>
      <c r="AU470" s="183"/>
      <c r="AV470" s="183"/>
      <c r="AW470" s="183"/>
      <c r="AX470" s="183"/>
      <c r="AY470" s="183"/>
      <c r="AZ470" s="183"/>
      <c r="BA470" s="183"/>
      <c r="BB470" s="183"/>
    </row>
    <row r="471" spans="1:54" x14ac:dyDescent="0.2">
      <c r="A471" s="183"/>
      <c r="B471" s="183"/>
      <c r="C471" s="183"/>
      <c r="D471" s="183"/>
      <c r="E471" s="183"/>
      <c r="F471" s="183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  <c r="AA471" s="183"/>
      <c r="AB471" s="183"/>
      <c r="AC471" s="183"/>
      <c r="AD471" s="183"/>
      <c r="AE471" s="183"/>
      <c r="AF471" s="183"/>
      <c r="AG471" s="183"/>
      <c r="AH471" s="183"/>
      <c r="AI471" s="183"/>
      <c r="AJ471" s="183"/>
      <c r="AK471" s="183"/>
      <c r="AL471" s="183"/>
      <c r="AM471" s="183"/>
      <c r="AN471" s="183"/>
      <c r="AO471" s="183"/>
      <c r="AP471" s="183"/>
      <c r="AQ471" s="183"/>
      <c r="AR471" s="183"/>
      <c r="AS471" s="183"/>
      <c r="AT471" s="183"/>
      <c r="AU471" s="183"/>
      <c r="AV471" s="183"/>
      <c r="AW471" s="183"/>
      <c r="AX471" s="183"/>
      <c r="AY471" s="183"/>
      <c r="AZ471" s="183"/>
      <c r="BA471" s="183"/>
      <c r="BB471" s="183"/>
    </row>
    <row r="472" spans="1:54" x14ac:dyDescent="0.2">
      <c r="A472" s="183"/>
      <c r="B472" s="183"/>
      <c r="C472" s="183"/>
      <c r="D472" s="183"/>
      <c r="E472" s="183"/>
      <c r="F472" s="183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  <c r="AA472" s="183"/>
      <c r="AB472" s="183"/>
      <c r="AC472" s="183"/>
      <c r="AD472" s="183"/>
      <c r="AE472" s="183"/>
      <c r="AF472" s="183"/>
      <c r="AG472" s="183"/>
      <c r="AH472" s="183"/>
      <c r="AI472" s="183"/>
      <c r="AJ472" s="183"/>
      <c r="AK472" s="183"/>
      <c r="AL472" s="183"/>
      <c r="AM472" s="183"/>
      <c r="AN472" s="183"/>
      <c r="AO472" s="183"/>
      <c r="AP472" s="183"/>
      <c r="AQ472" s="183"/>
      <c r="AR472" s="183"/>
      <c r="AS472" s="183"/>
      <c r="AT472" s="183"/>
      <c r="AU472" s="183"/>
      <c r="AV472" s="183"/>
      <c r="AW472" s="183"/>
      <c r="AX472" s="183"/>
      <c r="AY472" s="183"/>
      <c r="AZ472" s="183"/>
      <c r="BA472" s="183"/>
      <c r="BB472" s="183"/>
    </row>
    <row r="473" spans="1:54" x14ac:dyDescent="0.2">
      <c r="A473" s="183"/>
      <c r="B473" s="183"/>
      <c r="C473" s="183"/>
      <c r="D473" s="183"/>
      <c r="E473" s="183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  <c r="AA473" s="183"/>
      <c r="AB473" s="183"/>
      <c r="AC473" s="183"/>
      <c r="AD473" s="183"/>
      <c r="AE473" s="183"/>
      <c r="AF473" s="183"/>
      <c r="AG473" s="183"/>
      <c r="AH473" s="183"/>
      <c r="AI473" s="183"/>
      <c r="AJ473" s="183"/>
      <c r="AK473" s="183"/>
      <c r="AL473" s="183"/>
      <c r="AM473" s="183"/>
      <c r="AN473" s="183"/>
      <c r="AO473" s="183"/>
      <c r="AP473" s="183"/>
      <c r="AQ473" s="183"/>
      <c r="AR473" s="183"/>
      <c r="AS473" s="183"/>
      <c r="AT473" s="183"/>
      <c r="AU473" s="183"/>
      <c r="AV473" s="183"/>
      <c r="AW473" s="183"/>
      <c r="AX473" s="183"/>
      <c r="AY473" s="183"/>
      <c r="AZ473" s="183"/>
      <c r="BA473" s="183"/>
      <c r="BB473" s="183"/>
    </row>
    <row r="474" spans="1:54" x14ac:dyDescent="0.2">
      <c r="A474" s="183"/>
      <c r="B474" s="183"/>
      <c r="C474" s="183"/>
      <c r="D474" s="183"/>
      <c r="E474" s="183"/>
      <c r="F474" s="183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  <c r="AB474" s="183"/>
      <c r="AC474" s="183"/>
      <c r="AD474" s="183"/>
      <c r="AE474" s="183"/>
      <c r="AF474" s="183"/>
      <c r="AG474" s="183"/>
      <c r="AH474" s="183"/>
      <c r="AI474" s="183"/>
      <c r="AJ474" s="183"/>
      <c r="AK474" s="183"/>
      <c r="AL474" s="183"/>
      <c r="AM474" s="183"/>
      <c r="AN474" s="183"/>
      <c r="AO474" s="183"/>
      <c r="AP474" s="183"/>
      <c r="AQ474" s="183"/>
      <c r="AR474" s="183"/>
      <c r="AS474" s="183"/>
      <c r="AT474" s="183"/>
      <c r="AU474" s="183"/>
      <c r="AV474" s="183"/>
      <c r="AW474" s="183"/>
      <c r="AX474" s="183"/>
      <c r="AY474" s="183"/>
      <c r="AZ474" s="183"/>
      <c r="BA474" s="183"/>
      <c r="BB474" s="183"/>
    </row>
    <row r="475" spans="1:54" x14ac:dyDescent="0.2">
      <c r="A475" s="183"/>
      <c r="B475" s="183"/>
      <c r="C475" s="183"/>
      <c r="D475" s="183"/>
      <c r="E475" s="183"/>
      <c r="F475" s="183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183"/>
      <c r="AT475" s="183"/>
      <c r="AU475" s="183"/>
      <c r="AV475" s="183"/>
      <c r="AW475" s="183"/>
      <c r="AX475" s="183"/>
      <c r="AY475" s="183"/>
      <c r="AZ475" s="183"/>
      <c r="BA475" s="183"/>
      <c r="BB475" s="183"/>
    </row>
    <row r="476" spans="1:54" x14ac:dyDescent="0.2">
      <c r="A476" s="183"/>
      <c r="B476" s="183"/>
      <c r="C476" s="183"/>
      <c r="D476" s="183"/>
      <c r="E476" s="183"/>
      <c r="F476" s="183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  <c r="AB476" s="183"/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  <c r="AO476" s="183"/>
      <c r="AP476" s="183"/>
      <c r="AQ476" s="183"/>
      <c r="AR476" s="183"/>
      <c r="AS476" s="183"/>
      <c r="AT476" s="183"/>
      <c r="AU476" s="183"/>
      <c r="AV476" s="183"/>
      <c r="AW476" s="183"/>
      <c r="AX476" s="183"/>
      <c r="AY476" s="183"/>
      <c r="AZ476" s="183"/>
      <c r="BA476" s="183"/>
      <c r="BB476" s="183"/>
    </row>
    <row r="477" spans="1:54" x14ac:dyDescent="0.2">
      <c r="A477" s="183"/>
      <c r="B477" s="183"/>
      <c r="C477" s="183"/>
      <c r="D477" s="183"/>
      <c r="E477" s="183"/>
      <c r="F477" s="183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  <c r="AA477" s="183"/>
      <c r="AB477" s="183"/>
      <c r="AC477" s="183"/>
      <c r="AD477" s="183"/>
      <c r="AE477" s="183"/>
      <c r="AF477" s="183"/>
      <c r="AG477" s="183"/>
      <c r="AH477" s="183"/>
      <c r="AI477" s="183"/>
      <c r="AJ477" s="183"/>
      <c r="AK477" s="183"/>
      <c r="AL477" s="183"/>
      <c r="AM477" s="183"/>
      <c r="AN477" s="183"/>
      <c r="AO477" s="183"/>
      <c r="AP477" s="183"/>
      <c r="AQ477" s="183"/>
      <c r="AR477" s="183"/>
      <c r="AS477" s="183"/>
      <c r="AT477" s="183"/>
      <c r="AU477" s="183"/>
      <c r="AV477" s="183"/>
      <c r="AW477" s="183"/>
      <c r="AX477" s="183"/>
      <c r="AY477" s="183"/>
      <c r="AZ477" s="183"/>
      <c r="BA477" s="183"/>
      <c r="BB477" s="183"/>
    </row>
    <row r="478" spans="1:54" x14ac:dyDescent="0.2">
      <c r="A478" s="183"/>
      <c r="B478" s="183"/>
      <c r="C478" s="183"/>
      <c r="D478" s="183"/>
      <c r="E478" s="183"/>
      <c r="F478" s="183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  <c r="AB478" s="183"/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  <c r="AO478" s="183"/>
      <c r="AP478" s="183"/>
      <c r="AQ478" s="183"/>
      <c r="AR478" s="183"/>
      <c r="AS478" s="183"/>
      <c r="AT478" s="183"/>
      <c r="AU478" s="183"/>
      <c r="AV478" s="183"/>
      <c r="AW478" s="183"/>
      <c r="AX478" s="183"/>
      <c r="AY478" s="183"/>
      <c r="AZ478" s="183"/>
      <c r="BA478" s="183"/>
      <c r="BB478" s="183"/>
    </row>
    <row r="479" spans="1:54" x14ac:dyDescent="0.2">
      <c r="A479" s="183"/>
      <c r="B479" s="183"/>
      <c r="C479" s="183"/>
      <c r="D479" s="183"/>
      <c r="E479" s="183"/>
      <c r="F479" s="183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  <c r="AB479" s="183"/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  <c r="AO479" s="183"/>
      <c r="AP479" s="183"/>
      <c r="AQ479" s="183"/>
      <c r="AR479" s="183"/>
      <c r="AS479" s="183"/>
      <c r="AT479" s="183"/>
      <c r="AU479" s="183"/>
      <c r="AV479" s="183"/>
      <c r="AW479" s="183"/>
      <c r="AX479" s="183"/>
      <c r="AY479" s="183"/>
      <c r="AZ479" s="183"/>
      <c r="BA479" s="183"/>
      <c r="BB479" s="183"/>
    </row>
    <row r="480" spans="1:54" x14ac:dyDescent="0.2">
      <c r="A480" s="183"/>
      <c r="B480" s="183"/>
      <c r="C480" s="183"/>
      <c r="D480" s="183"/>
      <c r="E480" s="183"/>
      <c r="F480" s="183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  <c r="AA480" s="183"/>
      <c r="AB480" s="183"/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  <c r="AO480" s="183"/>
      <c r="AP480" s="183"/>
      <c r="AQ480" s="183"/>
      <c r="AR480" s="183"/>
      <c r="AS480" s="183"/>
      <c r="AT480" s="183"/>
      <c r="AU480" s="183"/>
      <c r="AV480" s="183"/>
      <c r="AW480" s="183"/>
      <c r="AX480" s="183"/>
      <c r="AY480" s="183"/>
      <c r="AZ480" s="183"/>
      <c r="BA480" s="183"/>
      <c r="BB480" s="183"/>
    </row>
    <row r="481" spans="1:54" x14ac:dyDescent="0.2">
      <c r="A481" s="183"/>
      <c r="B481" s="183"/>
      <c r="C481" s="183"/>
      <c r="D481" s="183"/>
      <c r="E481" s="183"/>
      <c r="F481" s="183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183"/>
      <c r="AT481" s="183"/>
      <c r="AU481" s="183"/>
      <c r="AV481" s="183"/>
      <c r="AW481" s="183"/>
      <c r="AX481" s="183"/>
      <c r="AY481" s="183"/>
      <c r="AZ481" s="183"/>
      <c r="BA481" s="183"/>
      <c r="BB481" s="183"/>
    </row>
    <row r="482" spans="1:54" x14ac:dyDescent="0.2">
      <c r="A482" s="183"/>
      <c r="B482" s="183"/>
      <c r="C482" s="183"/>
      <c r="D482" s="183"/>
      <c r="E482" s="183"/>
      <c r="F482" s="183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183"/>
      <c r="AT482" s="183"/>
      <c r="AU482" s="183"/>
      <c r="AV482" s="183"/>
      <c r="AW482" s="183"/>
      <c r="AX482" s="183"/>
      <c r="AY482" s="183"/>
      <c r="AZ482" s="183"/>
      <c r="BA482" s="183"/>
      <c r="BB482" s="183"/>
    </row>
    <row r="483" spans="1:54" x14ac:dyDescent="0.2">
      <c r="A483" s="183"/>
      <c r="B483" s="183"/>
      <c r="C483" s="183"/>
      <c r="D483" s="183"/>
      <c r="E483" s="183"/>
      <c r="F483" s="183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  <c r="AA483" s="183"/>
      <c r="AB483" s="183"/>
      <c r="AC483" s="183"/>
      <c r="AD483" s="183"/>
      <c r="AE483" s="183"/>
      <c r="AF483" s="183"/>
      <c r="AG483" s="183"/>
      <c r="AH483" s="183"/>
      <c r="AI483" s="183"/>
      <c r="AJ483" s="183"/>
      <c r="AK483" s="183"/>
      <c r="AL483" s="183"/>
      <c r="AM483" s="183"/>
      <c r="AN483" s="183"/>
      <c r="AO483" s="183"/>
      <c r="AP483" s="183"/>
      <c r="AQ483" s="183"/>
      <c r="AR483" s="183"/>
      <c r="AS483" s="183"/>
      <c r="AT483" s="183"/>
      <c r="AU483" s="183"/>
      <c r="AV483" s="183"/>
      <c r="AW483" s="183"/>
      <c r="AX483" s="183"/>
      <c r="AY483" s="183"/>
      <c r="AZ483" s="183"/>
      <c r="BA483" s="183"/>
      <c r="BB483" s="183"/>
    </row>
    <row r="484" spans="1:54" x14ac:dyDescent="0.2">
      <c r="A484" s="183"/>
      <c r="B484" s="183"/>
      <c r="C484" s="183"/>
      <c r="D484" s="183"/>
      <c r="E484" s="183"/>
      <c r="F484" s="183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  <c r="AA484" s="183"/>
      <c r="AB484" s="183"/>
      <c r="AC484" s="183"/>
      <c r="AD484" s="183"/>
      <c r="AE484" s="183"/>
      <c r="AF484" s="183"/>
      <c r="AG484" s="183"/>
      <c r="AH484" s="183"/>
      <c r="AI484" s="183"/>
      <c r="AJ484" s="183"/>
      <c r="AK484" s="183"/>
      <c r="AL484" s="183"/>
      <c r="AM484" s="183"/>
      <c r="AN484" s="183"/>
      <c r="AO484" s="183"/>
      <c r="AP484" s="183"/>
      <c r="AQ484" s="183"/>
      <c r="AR484" s="183"/>
      <c r="AS484" s="183"/>
      <c r="AT484" s="183"/>
      <c r="AU484" s="183"/>
      <c r="AV484" s="183"/>
      <c r="AW484" s="183"/>
      <c r="AX484" s="183"/>
      <c r="AY484" s="183"/>
      <c r="AZ484" s="183"/>
      <c r="BA484" s="183"/>
      <c r="BB484" s="183"/>
    </row>
    <row r="485" spans="1:54" x14ac:dyDescent="0.2">
      <c r="A485" s="183"/>
      <c r="B485" s="183"/>
      <c r="C485" s="183"/>
      <c r="D485" s="183"/>
      <c r="E485" s="183"/>
      <c r="F485" s="183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  <c r="AA485" s="183"/>
      <c r="AB485" s="183"/>
      <c r="AC485" s="183"/>
      <c r="AD485" s="183"/>
      <c r="AE485" s="183"/>
      <c r="AF485" s="183"/>
      <c r="AG485" s="183"/>
      <c r="AH485" s="183"/>
      <c r="AI485" s="183"/>
      <c r="AJ485" s="183"/>
      <c r="AK485" s="183"/>
      <c r="AL485" s="183"/>
      <c r="AM485" s="183"/>
      <c r="AN485" s="183"/>
      <c r="AO485" s="183"/>
      <c r="AP485" s="183"/>
      <c r="AQ485" s="183"/>
      <c r="AR485" s="183"/>
      <c r="AS485" s="183"/>
      <c r="AT485" s="183"/>
      <c r="AU485" s="183"/>
      <c r="AV485" s="183"/>
      <c r="AW485" s="183"/>
      <c r="AX485" s="183"/>
      <c r="AY485" s="183"/>
      <c r="AZ485" s="183"/>
      <c r="BA485" s="183"/>
      <c r="BB485" s="183"/>
    </row>
    <row r="486" spans="1:54" x14ac:dyDescent="0.2">
      <c r="A486" s="183"/>
      <c r="B486" s="183"/>
      <c r="C486" s="183"/>
      <c r="D486" s="183"/>
      <c r="E486" s="183"/>
      <c r="F486" s="183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  <c r="AA486" s="183"/>
      <c r="AB486" s="183"/>
      <c r="AC486" s="183"/>
      <c r="AD486" s="183"/>
      <c r="AE486" s="183"/>
      <c r="AF486" s="183"/>
      <c r="AG486" s="183"/>
      <c r="AH486" s="183"/>
      <c r="AI486" s="183"/>
      <c r="AJ486" s="183"/>
      <c r="AK486" s="183"/>
      <c r="AL486" s="183"/>
      <c r="AM486" s="183"/>
      <c r="AN486" s="183"/>
      <c r="AO486" s="183"/>
      <c r="AP486" s="183"/>
      <c r="AQ486" s="183"/>
      <c r="AR486" s="183"/>
      <c r="AS486" s="183"/>
      <c r="AT486" s="183"/>
      <c r="AU486" s="183"/>
      <c r="AV486" s="183"/>
      <c r="AW486" s="183"/>
      <c r="AX486" s="183"/>
      <c r="AY486" s="183"/>
      <c r="AZ486" s="183"/>
      <c r="BA486" s="183"/>
      <c r="BB486" s="183"/>
    </row>
    <row r="487" spans="1:54" x14ac:dyDescent="0.2">
      <c r="A487" s="183"/>
      <c r="B487" s="183"/>
      <c r="C487" s="183"/>
      <c r="D487" s="183"/>
      <c r="E487" s="183"/>
      <c r="F487" s="183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  <c r="AB487" s="183"/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3"/>
      <c r="AO487" s="183"/>
      <c r="AP487" s="183"/>
      <c r="AQ487" s="183"/>
      <c r="AR487" s="183"/>
      <c r="AS487" s="183"/>
      <c r="AT487" s="183"/>
      <c r="AU487" s="183"/>
      <c r="AV487" s="183"/>
      <c r="AW487" s="183"/>
      <c r="AX487" s="183"/>
      <c r="AY487" s="183"/>
      <c r="AZ487" s="183"/>
      <c r="BA487" s="183"/>
      <c r="BB487" s="183"/>
    </row>
    <row r="488" spans="1:54" x14ac:dyDescent="0.2">
      <c r="A488" s="183"/>
      <c r="B488" s="183"/>
      <c r="C488" s="183"/>
      <c r="D488" s="183"/>
      <c r="E488" s="183"/>
      <c r="F488" s="183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  <c r="AB488" s="183"/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3"/>
      <c r="AO488" s="183"/>
      <c r="AP488" s="183"/>
      <c r="AQ488" s="183"/>
      <c r="AR488" s="183"/>
      <c r="AS488" s="183"/>
      <c r="AT488" s="183"/>
      <c r="AU488" s="183"/>
      <c r="AV488" s="183"/>
      <c r="AW488" s="183"/>
      <c r="AX488" s="183"/>
      <c r="AY488" s="183"/>
      <c r="AZ488" s="183"/>
      <c r="BA488" s="183"/>
      <c r="BB488" s="183"/>
    </row>
    <row r="489" spans="1:54" x14ac:dyDescent="0.2">
      <c r="A489" s="183"/>
      <c r="B489" s="183"/>
      <c r="C489" s="183"/>
      <c r="D489" s="183"/>
      <c r="E489" s="183"/>
      <c r="F489" s="183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  <c r="AB489" s="183"/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3"/>
      <c r="AO489" s="183"/>
      <c r="AP489" s="183"/>
      <c r="AQ489" s="183"/>
      <c r="AR489" s="183"/>
      <c r="AS489" s="183"/>
      <c r="AT489" s="183"/>
      <c r="AU489" s="183"/>
      <c r="AV489" s="183"/>
      <c r="AW489" s="183"/>
      <c r="AX489" s="183"/>
      <c r="AY489" s="183"/>
      <c r="AZ489" s="183"/>
      <c r="BA489" s="183"/>
      <c r="BB489" s="183"/>
    </row>
    <row r="490" spans="1:54" x14ac:dyDescent="0.2">
      <c r="A490" s="183"/>
      <c r="B490" s="183"/>
      <c r="C490" s="183"/>
      <c r="D490" s="183"/>
      <c r="E490" s="183"/>
      <c r="F490" s="183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  <c r="AB490" s="183"/>
      <c r="AC490" s="183"/>
      <c r="AD490" s="183"/>
      <c r="AE490" s="183"/>
      <c r="AF490" s="183"/>
      <c r="AG490" s="183"/>
      <c r="AH490" s="183"/>
      <c r="AI490" s="183"/>
      <c r="AJ490" s="183"/>
      <c r="AK490" s="183"/>
      <c r="AL490" s="183"/>
      <c r="AM490" s="183"/>
      <c r="AN490" s="183"/>
      <c r="AO490" s="183"/>
      <c r="AP490" s="183"/>
      <c r="AQ490" s="183"/>
      <c r="AR490" s="183"/>
      <c r="AS490" s="183"/>
      <c r="AT490" s="183"/>
      <c r="AU490" s="183"/>
      <c r="AV490" s="183"/>
      <c r="AW490" s="183"/>
      <c r="AX490" s="183"/>
      <c r="AY490" s="183"/>
      <c r="AZ490" s="183"/>
      <c r="BA490" s="183"/>
      <c r="BB490" s="183"/>
    </row>
    <row r="491" spans="1:54" x14ac:dyDescent="0.2">
      <c r="A491" s="183"/>
      <c r="B491" s="183"/>
      <c r="C491" s="183"/>
      <c r="D491" s="183"/>
      <c r="E491" s="183"/>
      <c r="F491" s="183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  <c r="AB491" s="183"/>
      <c r="AC491" s="183"/>
      <c r="AD491" s="183"/>
      <c r="AE491" s="183"/>
      <c r="AF491" s="183"/>
      <c r="AG491" s="183"/>
      <c r="AH491" s="183"/>
      <c r="AI491" s="183"/>
      <c r="AJ491" s="183"/>
      <c r="AK491" s="183"/>
      <c r="AL491" s="183"/>
      <c r="AM491" s="183"/>
      <c r="AN491" s="183"/>
      <c r="AO491" s="183"/>
      <c r="AP491" s="183"/>
      <c r="AQ491" s="183"/>
      <c r="AR491" s="183"/>
      <c r="AS491" s="183"/>
      <c r="AT491" s="183"/>
      <c r="AU491" s="183"/>
      <c r="AV491" s="183"/>
      <c r="AW491" s="183"/>
      <c r="AX491" s="183"/>
      <c r="AY491" s="183"/>
      <c r="AZ491" s="183"/>
      <c r="BA491" s="183"/>
      <c r="BB491" s="183"/>
    </row>
    <row r="492" spans="1:54" x14ac:dyDescent="0.2">
      <c r="A492" s="183"/>
      <c r="B492" s="183"/>
      <c r="C492" s="183"/>
      <c r="D492" s="183"/>
      <c r="E492" s="183"/>
      <c r="F492" s="183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  <c r="AB492" s="183"/>
      <c r="AC492" s="183"/>
      <c r="AD492" s="183"/>
      <c r="AE492" s="183"/>
      <c r="AF492" s="183"/>
      <c r="AG492" s="183"/>
      <c r="AH492" s="183"/>
      <c r="AI492" s="183"/>
      <c r="AJ492" s="183"/>
      <c r="AK492" s="183"/>
      <c r="AL492" s="183"/>
      <c r="AM492" s="183"/>
      <c r="AN492" s="183"/>
      <c r="AO492" s="183"/>
      <c r="AP492" s="183"/>
      <c r="AQ492" s="183"/>
      <c r="AR492" s="183"/>
      <c r="AS492" s="183"/>
      <c r="AT492" s="183"/>
      <c r="AU492" s="183"/>
      <c r="AV492" s="183"/>
      <c r="AW492" s="183"/>
      <c r="AX492" s="183"/>
      <c r="AY492" s="183"/>
      <c r="AZ492" s="183"/>
      <c r="BA492" s="183"/>
      <c r="BB492" s="183"/>
    </row>
    <row r="493" spans="1:54" x14ac:dyDescent="0.2">
      <c r="A493" s="183"/>
      <c r="B493" s="183"/>
      <c r="C493" s="183"/>
      <c r="D493" s="183"/>
      <c r="E493" s="183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  <c r="AB493" s="183"/>
      <c r="AC493" s="183"/>
      <c r="AD493" s="183"/>
      <c r="AE493" s="183"/>
      <c r="AF493" s="183"/>
      <c r="AG493" s="183"/>
      <c r="AH493" s="183"/>
      <c r="AI493" s="183"/>
      <c r="AJ493" s="183"/>
      <c r="AK493" s="183"/>
      <c r="AL493" s="183"/>
      <c r="AM493" s="183"/>
      <c r="AN493" s="183"/>
      <c r="AO493" s="183"/>
      <c r="AP493" s="183"/>
      <c r="AQ493" s="183"/>
      <c r="AR493" s="183"/>
      <c r="AS493" s="183"/>
      <c r="AT493" s="183"/>
      <c r="AU493" s="183"/>
      <c r="AV493" s="183"/>
      <c r="AW493" s="183"/>
      <c r="AX493" s="183"/>
      <c r="AY493" s="183"/>
      <c r="AZ493" s="183"/>
      <c r="BA493" s="183"/>
      <c r="BB493" s="183"/>
    </row>
    <row r="494" spans="1:54" x14ac:dyDescent="0.2">
      <c r="A494" s="183"/>
      <c r="B494" s="183"/>
      <c r="C494" s="183"/>
      <c r="D494" s="183"/>
      <c r="E494" s="183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  <c r="AB494" s="183"/>
      <c r="AC494" s="183"/>
      <c r="AD494" s="183"/>
      <c r="AE494" s="183"/>
      <c r="AF494" s="183"/>
      <c r="AG494" s="183"/>
      <c r="AH494" s="183"/>
      <c r="AI494" s="183"/>
      <c r="AJ494" s="183"/>
      <c r="AK494" s="183"/>
      <c r="AL494" s="183"/>
      <c r="AM494" s="183"/>
      <c r="AN494" s="183"/>
      <c r="AO494" s="183"/>
      <c r="AP494" s="183"/>
      <c r="AQ494" s="183"/>
      <c r="AR494" s="183"/>
      <c r="AS494" s="183"/>
      <c r="AT494" s="183"/>
      <c r="AU494" s="183"/>
      <c r="AV494" s="183"/>
      <c r="AW494" s="183"/>
      <c r="AX494" s="183"/>
      <c r="AY494" s="183"/>
      <c r="AZ494" s="183"/>
      <c r="BA494" s="183"/>
      <c r="BB494" s="183"/>
    </row>
    <row r="495" spans="1:54" x14ac:dyDescent="0.2">
      <c r="A495" s="183"/>
      <c r="B495" s="183"/>
      <c r="C495" s="183"/>
      <c r="D495" s="183"/>
      <c r="E495" s="183"/>
      <c r="F495" s="183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  <c r="AB495" s="183"/>
      <c r="AC495" s="183"/>
      <c r="AD495" s="183"/>
      <c r="AE495" s="183"/>
      <c r="AF495" s="183"/>
      <c r="AG495" s="183"/>
      <c r="AH495" s="183"/>
      <c r="AI495" s="183"/>
      <c r="AJ495" s="183"/>
      <c r="AK495" s="183"/>
      <c r="AL495" s="183"/>
      <c r="AM495" s="183"/>
      <c r="AN495" s="183"/>
      <c r="AO495" s="183"/>
      <c r="AP495" s="183"/>
      <c r="AQ495" s="183"/>
      <c r="AR495" s="183"/>
      <c r="AS495" s="183"/>
      <c r="AT495" s="183"/>
      <c r="AU495" s="183"/>
      <c r="AV495" s="183"/>
      <c r="AW495" s="183"/>
      <c r="AX495" s="183"/>
      <c r="AY495" s="183"/>
      <c r="AZ495" s="183"/>
      <c r="BA495" s="183"/>
      <c r="BB495" s="183"/>
    </row>
    <row r="496" spans="1:54" x14ac:dyDescent="0.2">
      <c r="A496" s="183"/>
      <c r="B496" s="183"/>
      <c r="C496" s="183"/>
      <c r="D496" s="183"/>
      <c r="E496" s="183"/>
      <c r="F496" s="183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  <c r="AB496" s="183"/>
      <c r="AC496" s="183"/>
      <c r="AD496" s="183"/>
      <c r="AE496" s="183"/>
      <c r="AF496" s="183"/>
      <c r="AG496" s="183"/>
      <c r="AH496" s="183"/>
      <c r="AI496" s="183"/>
      <c r="AJ496" s="183"/>
      <c r="AK496" s="183"/>
      <c r="AL496" s="183"/>
      <c r="AM496" s="183"/>
      <c r="AN496" s="183"/>
      <c r="AO496" s="183"/>
      <c r="AP496" s="183"/>
      <c r="AQ496" s="183"/>
      <c r="AR496" s="183"/>
      <c r="AS496" s="183"/>
      <c r="AT496" s="183"/>
      <c r="AU496" s="183"/>
      <c r="AV496" s="183"/>
      <c r="AW496" s="183"/>
      <c r="AX496" s="183"/>
      <c r="AY496" s="183"/>
      <c r="AZ496" s="183"/>
      <c r="BA496" s="183"/>
      <c r="BB496" s="183"/>
    </row>
    <row r="497" spans="1:54" x14ac:dyDescent="0.2">
      <c r="A497" s="183"/>
      <c r="B497" s="183"/>
      <c r="C497" s="183"/>
      <c r="D497" s="183"/>
      <c r="E497" s="183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  <c r="AA497" s="183"/>
      <c r="AB497" s="183"/>
      <c r="AC497" s="183"/>
      <c r="AD497" s="183"/>
      <c r="AE497" s="183"/>
      <c r="AF497" s="183"/>
      <c r="AG497" s="183"/>
      <c r="AH497" s="183"/>
      <c r="AI497" s="183"/>
      <c r="AJ497" s="183"/>
      <c r="AK497" s="183"/>
      <c r="AL497" s="183"/>
      <c r="AM497" s="183"/>
      <c r="AN497" s="183"/>
      <c r="AO497" s="183"/>
      <c r="AP497" s="183"/>
      <c r="AQ497" s="183"/>
      <c r="AR497" s="183"/>
      <c r="AS497" s="183"/>
      <c r="AT497" s="183"/>
      <c r="AU497" s="183"/>
      <c r="AV497" s="183"/>
      <c r="AW497" s="183"/>
      <c r="AX497" s="183"/>
      <c r="AY497" s="183"/>
      <c r="AZ497" s="183"/>
      <c r="BA497" s="183"/>
      <c r="BB497" s="183"/>
    </row>
    <row r="498" spans="1:54" x14ac:dyDescent="0.2">
      <c r="A498" s="183"/>
      <c r="B498" s="183"/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83"/>
      <c r="AK498" s="183"/>
      <c r="AL498" s="183"/>
      <c r="AM498" s="183"/>
      <c r="AN498" s="183"/>
      <c r="AO498" s="183"/>
      <c r="AP498" s="183"/>
      <c r="AQ498" s="183"/>
      <c r="AR498" s="183"/>
      <c r="AS498" s="183"/>
      <c r="AT498" s="183"/>
      <c r="AU498" s="183"/>
      <c r="AV498" s="183"/>
      <c r="AW498" s="183"/>
      <c r="AX498" s="183"/>
      <c r="AY498" s="183"/>
      <c r="AZ498" s="183"/>
      <c r="BA498" s="183"/>
      <c r="BB498" s="183"/>
    </row>
    <row r="499" spans="1:54" x14ac:dyDescent="0.2">
      <c r="A499" s="183"/>
      <c r="B499" s="183"/>
      <c r="C499" s="183"/>
      <c r="D499" s="183"/>
      <c r="E499" s="183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  <c r="AA499" s="183"/>
      <c r="AB499" s="183"/>
      <c r="AC499" s="183"/>
      <c r="AD499" s="183"/>
      <c r="AE499" s="183"/>
      <c r="AF499" s="183"/>
      <c r="AG499" s="183"/>
      <c r="AH499" s="183"/>
      <c r="AI499" s="183"/>
      <c r="AJ499" s="183"/>
      <c r="AK499" s="183"/>
      <c r="AL499" s="183"/>
      <c r="AM499" s="183"/>
      <c r="AN499" s="183"/>
      <c r="AO499" s="183"/>
      <c r="AP499" s="183"/>
      <c r="AQ499" s="183"/>
      <c r="AR499" s="183"/>
      <c r="AS499" s="183"/>
      <c r="AT499" s="183"/>
      <c r="AU499" s="183"/>
      <c r="AV499" s="183"/>
      <c r="AW499" s="183"/>
      <c r="AX499" s="183"/>
      <c r="AY499" s="183"/>
      <c r="AZ499" s="183"/>
      <c r="BA499" s="183"/>
      <c r="BB499" s="183"/>
    </row>
    <row r="500" spans="1:54" x14ac:dyDescent="0.2">
      <c r="A500" s="183"/>
      <c r="B500" s="183"/>
      <c r="C500" s="183"/>
      <c r="D500" s="183"/>
      <c r="E500" s="183"/>
      <c r="F500" s="183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  <c r="AA500" s="183"/>
      <c r="AB500" s="183"/>
      <c r="AC500" s="183"/>
      <c r="AD500" s="183"/>
      <c r="AE500" s="183"/>
      <c r="AF500" s="183"/>
      <c r="AG500" s="183"/>
      <c r="AH500" s="183"/>
      <c r="AI500" s="183"/>
      <c r="AJ500" s="183"/>
      <c r="AK500" s="183"/>
      <c r="AL500" s="183"/>
      <c r="AM500" s="183"/>
      <c r="AN500" s="183"/>
      <c r="AO500" s="183"/>
      <c r="AP500" s="183"/>
      <c r="AQ500" s="183"/>
      <c r="AR500" s="183"/>
      <c r="AS500" s="183"/>
      <c r="AT500" s="183"/>
      <c r="AU500" s="183"/>
      <c r="AV500" s="183"/>
      <c r="AW500" s="183"/>
      <c r="AX500" s="183"/>
      <c r="AY500" s="183"/>
      <c r="AZ500" s="183"/>
      <c r="BA500" s="183"/>
      <c r="BB500" s="183"/>
    </row>
    <row r="501" spans="1:54" x14ac:dyDescent="0.2">
      <c r="A501" s="183"/>
      <c r="B501" s="183"/>
      <c r="C501" s="183"/>
      <c r="D501" s="183"/>
      <c r="E501" s="183"/>
      <c r="F501" s="183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  <c r="AA501" s="183"/>
      <c r="AB501" s="183"/>
      <c r="AC501" s="183"/>
      <c r="AD501" s="183"/>
      <c r="AE501" s="183"/>
      <c r="AF501" s="183"/>
      <c r="AG501" s="183"/>
      <c r="AH501" s="183"/>
      <c r="AI501" s="183"/>
      <c r="AJ501" s="183"/>
      <c r="AK501" s="183"/>
      <c r="AL501" s="183"/>
      <c r="AM501" s="183"/>
      <c r="AN501" s="183"/>
      <c r="AO501" s="183"/>
      <c r="AP501" s="183"/>
      <c r="AQ501" s="183"/>
      <c r="AR501" s="183"/>
      <c r="AS501" s="183"/>
      <c r="AT501" s="183"/>
      <c r="AU501" s="183"/>
      <c r="AV501" s="183"/>
      <c r="AW501" s="183"/>
      <c r="AX501" s="183"/>
      <c r="AY501" s="183"/>
      <c r="AZ501" s="183"/>
      <c r="BA501" s="183"/>
      <c r="BB501" s="183"/>
    </row>
    <row r="502" spans="1:54" x14ac:dyDescent="0.2">
      <c r="A502" s="183"/>
      <c r="B502" s="183"/>
      <c r="C502" s="183"/>
      <c r="D502" s="183"/>
      <c r="E502" s="183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  <c r="AA502" s="183"/>
      <c r="AB502" s="183"/>
      <c r="AC502" s="183"/>
      <c r="AD502" s="183"/>
      <c r="AE502" s="183"/>
      <c r="AF502" s="183"/>
      <c r="AG502" s="183"/>
      <c r="AH502" s="183"/>
      <c r="AI502" s="183"/>
      <c r="AJ502" s="183"/>
      <c r="AK502" s="183"/>
      <c r="AL502" s="183"/>
      <c r="AM502" s="183"/>
      <c r="AN502" s="183"/>
      <c r="AO502" s="183"/>
      <c r="AP502" s="183"/>
      <c r="AQ502" s="183"/>
      <c r="AR502" s="183"/>
      <c r="AS502" s="183"/>
      <c r="AT502" s="183"/>
      <c r="AU502" s="183"/>
      <c r="AV502" s="183"/>
      <c r="AW502" s="183"/>
      <c r="AX502" s="183"/>
      <c r="AY502" s="183"/>
      <c r="AZ502" s="183"/>
      <c r="BA502" s="183"/>
      <c r="BB502" s="183"/>
    </row>
    <row r="503" spans="1:54" x14ac:dyDescent="0.2">
      <c r="A503" s="183"/>
      <c r="B503" s="183"/>
      <c r="C503" s="183"/>
      <c r="D503" s="183"/>
      <c r="E503" s="183"/>
      <c r="F503" s="183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  <c r="AA503" s="183"/>
      <c r="AB503" s="183"/>
      <c r="AC503" s="183"/>
      <c r="AD503" s="183"/>
      <c r="AE503" s="183"/>
      <c r="AF503" s="183"/>
      <c r="AG503" s="183"/>
      <c r="AH503" s="183"/>
      <c r="AI503" s="183"/>
      <c r="AJ503" s="183"/>
      <c r="AK503" s="183"/>
      <c r="AL503" s="183"/>
      <c r="AM503" s="183"/>
      <c r="AN503" s="183"/>
      <c r="AO503" s="183"/>
      <c r="AP503" s="183"/>
      <c r="AQ503" s="183"/>
      <c r="AR503" s="183"/>
      <c r="AS503" s="183"/>
      <c r="AT503" s="183"/>
      <c r="AU503" s="183"/>
      <c r="AV503" s="183"/>
      <c r="AW503" s="183"/>
      <c r="AX503" s="183"/>
      <c r="AY503" s="183"/>
      <c r="AZ503" s="183"/>
      <c r="BA503" s="183"/>
      <c r="BB503" s="183"/>
    </row>
    <row r="504" spans="1:54" x14ac:dyDescent="0.2">
      <c r="A504" s="183"/>
      <c r="B504" s="183"/>
      <c r="C504" s="183"/>
      <c r="D504" s="183"/>
      <c r="E504" s="183"/>
      <c r="F504" s="183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  <c r="AA504" s="183"/>
      <c r="AB504" s="183"/>
      <c r="AC504" s="183"/>
      <c r="AD504" s="183"/>
      <c r="AE504" s="183"/>
      <c r="AF504" s="183"/>
      <c r="AG504" s="183"/>
      <c r="AH504" s="183"/>
      <c r="AI504" s="183"/>
      <c r="AJ504" s="183"/>
      <c r="AK504" s="183"/>
      <c r="AL504" s="183"/>
      <c r="AM504" s="183"/>
      <c r="AN504" s="183"/>
      <c r="AO504" s="183"/>
      <c r="AP504" s="183"/>
      <c r="AQ504" s="183"/>
      <c r="AR504" s="183"/>
      <c r="AS504" s="183"/>
      <c r="AT504" s="183"/>
      <c r="AU504" s="183"/>
      <c r="AV504" s="183"/>
      <c r="AW504" s="183"/>
      <c r="AX504" s="183"/>
      <c r="AY504" s="183"/>
      <c r="AZ504" s="183"/>
      <c r="BA504" s="183"/>
      <c r="BB504" s="183"/>
    </row>
    <row r="505" spans="1:54" x14ac:dyDescent="0.2">
      <c r="A505" s="183"/>
      <c r="B505" s="183"/>
      <c r="C505" s="183"/>
      <c r="D505" s="183"/>
      <c r="E505" s="183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  <c r="AA505" s="183"/>
      <c r="AB505" s="183"/>
      <c r="AC505" s="183"/>
      <c r="AD505" s="183"/>
      <c r="AE505" s="183"/>
      <c r="AF505" s="183"/>
      <c r="AG505" s="183"/>
      <c r="AH505" s="183"/>
      <c r="AI505" s="183"/>
      <c r="AJ505" s="183"/>
      <c r="AK505" s="183"/>
      <c r="AL505" s="183"/>
      <c r="AM505" s="183"/>
      <c r="AN505" s="183"/>
      <c r="AO505" s="183"/>
      <c r="AP505" s="183"/>
      <c r="AQ505" s="183"/>
      <c r="AR505" s="183"/>
      <c r="AS505" s="183"/>
      <c r="AT505" s="183"/>
      <c r="AU505" s="183"/>
      <c r="AV505" s="183"/>
      <c r="AW505" s="183"/>
      <c r="AX505" s="183"/>
      <c r="AY505" s="183"/>
      <c r="AZ505" s="183"/>
      <c r="BA505" s="183"/>
      <c r="BB505" s="183"/>
    </row>
    <row r="506" spans="1:54" x14ac:dyDescent="0.2">
      <c r="A506" s="183"/>
      <c r="B506" s="183"/>
      <c r="C506" s="183"/>
      <c r="D506" s="183"/>
      <c r="E506" s="183"/>
      <c r="F506" s="183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  <c r="AA506" s="183"/>
      <c r="AB506" s="183"/>
      <c r="AC506" s="183"/>
      <c r="AD506" s="183"/>
      <c r="AE506" s="183"/>
      <c r="AF506" s="183"/>
      <c r="AG506" s="183"/>
      <c r="AH506" s="183"/>
      <c r="AI506" s="183"/>
      <c r="AJ506" s="183"/>
      <c r="AK506" s="183"/>
      <c r="AL506" s="183"/>
      <c r="AM506" s="183"/>
      <c r="AN506" s="183"/>
      <c r="AO506" s="183"/>
      <c r="AP506" s="183"/>
      <c r="AQ506" s="183"/>
      <c r="AR506" s="183"/>
      <c r="AS506" s="183"/>
      <c r="AT506" s="183"/>
      <c r="AU506" s="183"/>
      <c r="AV506" s="183"/>
      <c r="AW506" s="183"/>
      <c r="AX506" s="183"/>
      <c r="AY506" s="183"/>
      <c r="AZ506" s="183"/>
      <c r="BA506" s="183"/>
      <c r="BB506" s="183"/>
    </row>
    <row r="507" spans="1:54" x14ac:dyDescent="0.2">
      <c r="A507" s="183"/>
      <c r="B507" s="183"/>
      <c r="C507" s="183"/>
      <c r="D507" s="183"/>
      <c r="E507" s="183"/>
      <c r="F507" s="183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  <c r="AA507" s="183"/>
      <c r="AB507" s="183"/>
      <c r="AC507" s="183"/>
      <c r="AD507" s="183"/>
      <c r="AE507" s="183"/>
      <c r="AF507" s="183"/>
      <c r="AG507" s="183"/>
      <c r="AH507" s="183"/>
      <c r="AI507" s="183"/>
      <c r="AJ507" s="183"/>
      <c r="AK507" s="183"/>
      <c r="AL507" s="183"/>
      <c r="AM507" s="183"/>
      <c r="AN507" s="183"/>
      <c r="AO507" s="183"/>
      <c r="AP507" s="183"/>
      <c r="AQ507" s="183"/>
      <c r="AR507" s="183"/>
      <c r="AS507" s="183"/>
      <c r="AT507" s="183"/>
      <c r="AU507" s="183"/>
      <c r="AV507" s="183"/>
      <c r="AW507" s="183"/>
      <c r="AX507" s="183"/>
      <c r="AY507" s="183"/>
      <c r="AZ507" s="183"/>
      <c r="BA507" s="183"/>
      <c r="BB507" s="183"/>
    </row>
    <row r="508" spans="1:54" x14ac:dyDescent="0.2">
      <c r="A508" s="183"/>
      <c r="B508" s="183"/>
      <c r="C508" s="183"/>
      <c r="D508" s="183"/>
      <c r="E508" s="183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  <c r="AA508" s="183"/>
      <c r="AB508" s="183"/>
      <c r="AC508" s="183"/>
      <c r="AD508" s="183"/>
      <c r="AE508" s="183"/>
      <c r="AF508" s="183"/>
      <c r="AG508" s="183"/>
      <c r="AH508" s="183"/>
      <c r="AI508" s="183"/>
      <c r="AJ508" s="183"/>
      <c r="AK508" s="183"/>
      <c r="AL508" s="183"/>
      <c r="AM508" s="183"/>
      <c r="AN508" s="183"/>
      <c r="AO508" s="183"/>
      <c r="AP508" s="183"/>
      <c r="AQ508" s="183"/>
      <c r="AR508" s="183"/>
      <c r="AS508" s="183"/>
      <c r="AT508" s="183"/>
      <c r="AU508" s="183"/>
      <c r="AV508" s="183"/>
      <c r="AW508" s="183"/>
      <c r="AX508" s="183"/>
      <c r="AY508" s="183"/>
      <c r="AZ508" s="183"/>
      <c r="BA508" s="183"/>
      <c r="BB508" s="183"/>
    </row>
    <row r="509" spans="1:54" x14ac:dyDescent="0.2">
      <c r="A509" s="183"/>
      <c r="B509" s="183"/>
      <c r="C509" s="183"/>
      <c r="D509" s="183"/>
      <c r="E509" s="183"/>
      <c r="F509" s="183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  <c r="AA509" s="183"/>
      <c r="AB509" s="183"/>
      <c r="AC509" s="183"/>
      <c r="AD509" s="183"/>
      <c r="AE509" s="183"/>
      <c r="AF509" s="183"/>
      <c r="AG509" s="183"/>
      <c r="AH509" s="183"/>
      <c r="AI509" s="183"/>
      <c r="AJ509" s="183"/>
      <c r="AK509" s="183"/>
      <c r="AL509" s="183"/>
      <c r="AM509" s="183"/>
      <c r="AN509" s="183"/>
      <c r="AO509" s="183"/>
      <c r="AP509" s="183"/>
      <c r="AQ509" s="183"/>
      <c r="AR509" s="183"/>
      <c r="AS509" s="183"/>
      <c r="AT509" s="183"/>
      <c r="AU509" s="183"/>
      <c r="AV509" s="183"/>
      <c r="AW509" s="183"/>
      <c r="AX509" s="183"/>
      <c r="AY509" s="183"/>
      <c r="AZ509" s="183"/>
      <c r="BA509" s="183"/>
      <c r="BB509" s="183"/>
    </row>
    <row r="510" spans="1:54" x14ac:dyDescent="0.2">
      <c r="A510" s="183"/>
      <c r="B510" s="183"/>
      <c r="C510" s="183"/>
      <c r="D510" s="183"/>
      <c r="E510" s="183"/>
      <c r="F510" s="183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  <c r="AA510" s="183"/>
      <c r="AB510" s="183"/>
      <c r="AC510" s="183"/>
      <c r="AD510" s="183"/>
      <c r="AE510" s="183"/>
      <c r="AF510" s="183"/>
      <c r="AG510" s="183"/>
      <c r="AH510" s="183"/>
      <c r="AI510" s="183"/>
      <c r="AJ510" s="183"/>
      <c r="AK510" s="183"/>
      <c r="AL510" s="183"/>
      <c r="AM510" s="183"/>
      <c r="AN510" s="183"/>
      <c r="AO510" s="183"/>
      <c r="AP510" s="183"/>
      <c r="AQ510" s="183"/>
      <c r="AR510" s="183"/>
      <c r="AS510" s="183"/>
      <c r="AT510" s="183"/>
      <c r="AU510" s="183"/>
      <c r="AV510" s="183"/>
      <c r="AW510" s="183"/>
      <c r="AX510" s="183"/>
      <c r="AY510" s="183"/>
      <c r="AZ510" s="183"/>
      <c r="BA510" s="183"/>
      <c r="BB510" s="183"/>
    </row>
    <row r="511" spans="1:54" x14ac:dyDescent="0.2">
      <c r="A511" s="183"/>
      <c r="B511" s="183"/>
      <c r="C511" s="183"/>
      <c r="D511" s="183"/>
      <c r="E511" s="183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  <c r="AA511" s="183"/>
      <c r="AB511" s="183"/>
      <c r="AC511" s="183"/>
      <c r="AD511" s="183"/>
      <c r="AE511" s="183"/>
      <c r="AF511" s="183"/>
      <c r="AG511" s="183"/>
      <c r="AH511" s="183"/>
      <c r="AI511" s="183"/>
      <c r="AJ511" s="183"/>
      <c r="AK511" s="183"/>
      <c r="AL511" s="183"/>
      <c r="AM511" s="183"/>
      <c r="AN511" s="183"/>
      <c r="AO511" s="183"/>
      <c r="AP511" s="183"/>
      <c r="AQ511" s="183"/>
      <c r="AR511" s="183"/>
      <c r="AS511" s="183"/>
      <c r="AT511" s="183"/>
      <c r="AU511" s="183"/>
      <c r="AV511" s="183"/>
      <c r="AW511" s="183"/>
      <c r="AX511" s="183"/>
      <c r="AY511" s="183"/>
      <c r="AZ511" s="183"/>
      <c r="BA511" s="183"/>
      <c r="BB511" s="183"/>
    </row>
    <row r="512" spans="1:54" x14ac:dyDescent="0.2">
      <c r="A512" s="183"/>
      <c r="B512" s="183"/>
      <c r="C512" s="183"/>
      <c r="D512" s="183"/>
      <c r="E512" s="183"/>
      <c r="F512" s="183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  <c r="AA512" s="183"/>
      <c r="AB512" s="183"/>
      <c r="AC512" s="183"/>
      <c r="AD512" s="183"/>
      <c r="AE512" s="183"/>
      <c r="AF512" s="183"/>
      <c r="AG512" s="183"/>
      <c r="AH512" s="183"/>
      <c r="AI512" s="183"/>
      <c r="AJ512" s="183"/>
      <c r="AK512" s="183"/>
      <c r="AL512" s="183"/>
      <c r="AM512" s="183"/>
      <c r="AN512" s="183"/>
      <c r="AO512" s="183"/>
      <c r="AP512" s="183"/>
      <c r="AQ512" s="183"/>
      <c r="AR512" s="183"/>
      <c r="AS512" s="183"/>
      <c r="AT512" s="183"/>
      <c r="AU512" s="183"/>
      <c r="AV512" s="183"/>
      <c r="AW512" s="183"/>
      <c r="AX512" s="183"/>
      <c r="AY512" s="183"/>
      <c r="AZ512" s="183"/>
      <c r="BA512" s="183"/>
      <c r="BB512" s="183"/>
    </row>
    <row r="513" spans="1:54" x14ac:dyDescent="0.2">
      <c r="A513" s="183"/>
      <c r="B513" s="183"/>
      <c r="C513" s="183"/>
      <c r="D513" s="183"/>
      <c r="E513" s="183"/>
      <c r="F513" s="183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  <c r="AA513" s="183"/>
      <c r="AB513" s="183"/>
      <c r="AC513" s="183"/>
      <c r="AD513" s="183"/>
      <c r="AE513" s="183"/>
      <c r="AF513" s="183"/>
      <c r="AG513" s="183"/>
      <c r="AH513" s="183"/>
      <c r="AI513" s="183"/>
      <c r="AJ513" s="183"/>
      <c r="AK513" s="183"/>
      <c r="AL513" s="183"/>
      <c r="AM513" s="183"/>
      <c r="AN513" s="183"/>
      <c r="AO513" s="183"/>
      <c r="AP513" s="183"/>
      <c r="AQ513" s="183"/>
      <c r="AR513" s="183"/>
      <c r="AS513" s="183"/>
      <c r="AT513" s="183"/>
      <c r="AU513" s="183"/>
      <c r="AV513" s="183"/>
      <c r="AW513" s="183"/>
      <c r="AX513" s="183"/>
      <c r="AY513" s="183"/>
      <c r="AZ513" s="183"/>
      <c r="BA513" s="183"/>
      <c r="BB513" s="183"/>
    </row>
    <row r="514" spans="1:54" x14ac:dyDescent="0.2">
      <c r="A514" s="183"/>
      <c r="B514" s="183"/>
      <c r="C514" s="183"/>
      <c r="D514" s="183"/>
      <c r="E514" s="183"/>
      <c r="F514" s="183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  <c r="AA514" s="183"/>
      <c r="AB514" s="183"/>
      <c r="AC514" s="183"/>
      <c r="AD514" s="183"/>
      <c r="AE514" s="183"/>
      <c r="AF514" s="183"/>
      <c r="AG514" s="183"/>
      <c r="AH514" s="183"/>
      <c r="AI514" s="183"/>
      <c r="AJ514" s="183"/>
      <c r="AK514" s="183"/>
      <c r="AL514" s="183"/>
      <c r="AM514" s="183"/>
      <c r="AN514" s="183"/>
      <c r="AO514" s="183"/>
      <c r="AP514" s="183"/>
      <c r="AQ514" s="183"/>
      <c r="AR514" s="183"/>
      <c r="AS514" s="183"/>
      <c r="AT514" s="183"/>
      <c r="AU514" s="183"/>
      <c r="AV514" s="183"/>
      <c r="AW514" s="183"/>
      <c r="AX514" s="183"/>
      <c r="AY514" s="183"/>
      <c r="AZ514" s="183"/>
      <c r="BA514" s="183"/>
      <c r="BB514" s="183"/>
    </row>
    <row r="515" spans="1:54" x14ac:dyDescent="0.2">
      <c r="A515" s="183"/>
      <c r="B515" s="183"/>
      <c r="C515" s="183"/>
      <c r="D515" s="183"/>
      <c r="E515" s="183"/>
      <c r="F515" s="183"/>
      <c r="G515" s="183"/>
      <c r="H515" s="183"/>
      <c r="I515" s="183"/>
      <c r="J515" s="183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  <c r="AA515" s="183"/>
      <c r="AB515" s="183"/>
      <c r="AC515" s="183"/>
      <c r="AD515" s="183"/>
      <c r="AE515" s="183"/>
      <c r="AF515" s="183"/>
      <c r="AG515" s="183"/>
      <c r="AH515" s="183"/>
      <c r="AI515" s="183"/>
      <c r="AJ515" s="183"/>
      <c r="AK515" s="183"/>
      <c r="AL515" s="183"/>
      <c r="AM515" s="183"/>
      <c r="AN515" s="183"/>
      <c r="AO515" s="183"/>
      <c r="AP515" s="183"/>
      <c r="AQ515" s="183"/>
      <c r="AR515" s="183"/>
      <c r="AS515" s="183"/>
      <c r="AT515" s="183"/>
      <c r="AU515" s="183"/>
      <c r="AV515" s="183"/>
      <c r="AW515" s="183"/>
      <c r="AX515" s="183"/>
      <c r="AY515" s="183"/>
      <c r="AZ515" s="183"/>
      <c r="BA515" s="183"/>
      <c r="BB515" s="183"/>
    </row>
    <row r="516" spans="1:54" x14ac:dyDescent="0.2">
      <c r="A516" s="183"/>
      <c r="B516" s="183"/>
      <c r="C516" s="183"/>
      <c r="D516" s="183"/>
      <c r="E516" s="183"/>
      <c r="F516" s="183"/>
      <c r="G516" s="183"/>
      <c r="H516" s="183"/>
      <c r="I516" s="183"/>
      <c r="J516" s="183"/>
      <c r="K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  <c r="AA516" s="183"/>
      <c r="AB516" s="183"/>
      <c r="AC516" s="183"/>
      <c r="AD516" s="183"/>
      <c r="AE516" s="183"/>
      <c r="AF516" s="183"/>
      <c r="AG516" s="183"/>
      <c r="AH516" s="183"/>
      <c r="AI516" s="183"/>
      <c r="AJ516" s="183"/>
      <c r="AK516" s="183"/>
      <c r="AL516" s="183"/>
      <c r="AM516" s="183"/>
      <c r="AN516" s="183"/>
      <c r="AO516" s="183"/>
      <c r="AP516" s="183"/>
      <c r="AQ516" s="183"/>
      <c r="AR516" s="183"/>
      <c r="AS516" s="183"/>
      <c r="AT516" s="183"/>
      <c r="AU516" s="183"/>
      <c r="AV516" s="183"/>
      <c r="AW516" s="183"/>
      <c r="AX516" s="183"/>
      <c r="AY516" s="183"/>
      <c r="AZ516" s="183"/>
      <c r="BA516" s="183"/>
      <c r="BB516" s="183"/>
    </row>
    <row r="517" spans="1:54" x14ac:dyDescent="0.2">
      <c r="A517" s="183"/>
      <c r="B517" s="183"/>
      <c r="C517" s="183"/>
      <c r="D517" s="183"/>
      <c r="E517" s="183"/>
      <c r="F517" s="183"/>
      <c r="G517" s="183"/>
      <c r="H517" s="183"/>
      <c r="I517" s="183"/>
      <c r="J517" s="183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  <c r="AA517" s="183"/>
      <c r="AB517" s="183"/>
      <c r="AC517" s="183"/>
      <c r="AD517" s="183"/>
      <c r="AE517" s="183"/>
      <c r="AF517" s="183"/>
      <c r="AG517" s="183"/>
      <c r="AH517" s="183"/>
      <c r="AI517" s="183"/>
      <c r="AJ517" s="183"/>
      <c r="AK517" s="183"/>
      <c r="AL517" s="183"/>
      <c r="AM517" s="183"/>
      <c r="AN517" s="183"/>
      <c r="AO517" s="183"/>
      <c r="AP517" s="183"/>
      <c r="AQ517" s="183"/>
      <c r="AR517" s="183"/>
      <c r="AS517" s="183"/>
      <c r="AT517" s="183"/>
      <c r="AU517" s="183"/>
      <c r="AV517" s="183"/>
      <c r="AW517" s="183"/>
      <c r="AX517" s="183"/>
      <c r="AY517" s="183"/>
      <c r="AZ517" s="183"/>
      <c r="BA517" s="183"/>
      <c r="BB517" s="183"/>
    </row>
    <row r="518" spans="1:54" x14ac:dyDescent="0.2">
      <c r="A518" s="183"/>
      <c r="B518" s="183"/>
      <c r="C518" s="183"/>
      <c r="D518" s="183"/>
      <c r="E518" s="183"/>
      <c r="F518" s="183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  <c r="AA518" s="183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183"/>
      <c r="AT518" s="183"/>
      <c r="AU518" s="183"/>
      <c r="AV518" s="183"/>
      <c r="AW518" s="183"/>
      <c r="AX518" s="183"/>
      <c r="AY518" s="183"/>
      <c r="AZ518" s="183"/>
      <c r="BA518" s="183"/>
      <c r="BB518" s="183"/>
    </row>
    <row r="519" spans="1:54" x14ac:dyDescent="0.2">
      <c r="A519" s="183"/>
      <c r="B519" s="183"/>
      <c r="C519" s="183"/>
      <c r="D519" s="183"/>
      <c r="E519" s="183"/>
      <c r="F519" s="183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  <c r="AA519" s="183"/>
      <c r="AB519" s="183"/>
      <c r="AC519" s="183"/>
      <c r="AD519" s="183"/>
      <c r="AE519" s="183"/>
      <c r="AF519" s="183"/>
      <c r="AG519" s="183"/>
      <c r="AH519" s="183"/>
      <c r="AI519" s="183"/>
      <c r="AJ519" s="183"/>
      <c r="AK519" s="183"/>
      <c r="AL519" s="183"/>
      <c r="AM519" s="183"/>
      <c r="AN519" s="183"/>
      <c r="AO519" s="183"/>
      <c r="AP519" s="183"/>
      <c r="AQ519" s="183"/>
      <c r="AR519" s="183"/>
      <c r="AS519" s="183"/>
      <c r="AT519" s="183"/>
      <c r="AU519" s="183"/>
      <c r="AV519" s="183"/>
      <c r="AW519" s="183"/>
      <c r="AX519" s="183"/>
      <c r="AY519" s="183"/>
      <c r="AZ519" s="183"/>
      <c r="BA519" s="183"/>
      <c r="BB519" s="183"/>
    </row>
    <row r="520" spans="1:54" x14ac:dyDescent="0.2">
      <c r="A520" s="183"/>
      <c r="B520" s="183"/>
      <c r="C520" s="183"/>
      <c r="D520" s="183"/>
      <c r="E520" s="183"/>
      <c r="F520" s="183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  <c r="AA520" s="183"/>
      <c r="AB520" s="183"/>
      <c r="AC520" s="183"/>
      <c r="AD520" s="183"/>
      <c r="AE520" s="183"/>
      <c r="AF520" s="183"/>
      <c r="AG520" s="183"/>
      <c r="AH520" s="183"/>
      <c r="AI520" s="183"/>
      <c r="AJ520" s="183"/>
      <c r="AK520" s="183"/>
      <c r="AL520" s="183"/>
      <c r="AM520" s="183"/>
      <c r="AN520" s="183"/>
      <c r="AO520" s="183"/>
      <c r="AP520" s="183"/>
      <c r="AQ520" s="183"/>
      <c r="AR520" s="183"/>
      <c r="AS520" s="183"/>
      <c r="AT520" s="183"/>
      <c r="AU520" s="183"/>
      <c r="AV520" s="183"/>
      <c r="AW520" s="183"/>
      <c r="AX520" s="183"/>
      <c r="AY520" s="183"/>
      <c r="AZ520" s="183"/>
      <c r="BA520" s="183"/>
      <c r="BB520" s="183"/>
    </row>
    <row r="521" spans="1:54" x14ac:dyDescent="0.2">
      <c r="A521" s="183"/>
      <c r="B521" s="183"/>
      <c r="C521" s="183"/>
      <c r="D521" s="183"/>
      <c r="E521" s="183"/>
      <c r="F521" s="183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  <c r="AA521" s="183"/>
      <c r="AB521" s="183"/>
      <c r="AC521" s="183"/>
      <c r="AD521" s="183"/>
      <c r="AE521" s="183"/>
      <c r="AF521" s="183"/>
      <c r="AG521" s="183"/>
      <c r="AH521" s="183"/>
      <c r="AI521" s="183"/>
      <c r="AJ521" s="183"/>
      <c r="AK521" s="183"/>
      <c r="AL521" s="183"/>
      <c r="AM521" s="183"/>
      <c r="AN521" s="183"/>
      <c r="AO521" s="183"/>
      <c r="AP521" s="183"/>
      <c r="AQ521" s="183"/>
      <c r="AR521" s="183"/>
      <c r="AS521" s="183"/>
      <c r="AT521" s="183"/>
      <c r="AU521" s="183"/>
      <c r="AV521" s="183"/>
      <c r="AW521" s="183"/>
      <c r="AX521" s="183"/>
      <c r="AY521" s="183"/>
      <c r="AZ521" s="183"/>
      <c r="BA521" s="183"/>
      <c r="BB521" s="183"/>
    </row>
    <row r="522" spans="1:54" x14ac:dyDescent="0.2">
      <c r="A522" s="183"/>
      <c r="B522" s="183"/>
      <c r="C522" s="183"/>
      <c r="D522" s="183"/>
      <c r="E522" s="183"/>
      <c r="F522" s="183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  <c r="AA522" s="183"/>
      <c r="AB522" s="183"/>
      <c r="AC522" s="183"/>
      <c r="AD522" s="183"/>
      <c r="AE522" s="183"/>
      <c r="AF522" s="183"/>
      <c r="AG522" s="183"/>
      <c r="AH522" s="183"/>
      <c r="AI522" s="183"/>
      <c r="AJ522" s="183"/>
      <c r="AK522" s="183"/>
      <c r="AL522" s="183"/>
      <c r="AM522" s="183"/>
      <c r="AN522" s="183"/>
      <c r="AO522" s="183"/>
      <c r="AP522" s="183"/>
      <c r="AQ522" s="183"/>
      <c r="AR522" s="183"/>
      <c r="AS522" s="183"/>
      <c r="AT522" s="183"/>
      <c r="AU522" s="183"/>
      <c r="AV522" s="183"/>
      <c r="AW522" s="183"/>
      <c r="AX522" s="183"/>
      <c r="AY522" s="183"/>
      <c r="AZ522" s="183"/>
      <c r="BA522" s="183"/>
      <c r="BB522" s="183"/>
    </row>
    <row r="523" spans="1:54" x14ac:dyDescent="0.2">
      <c r="A523" s="183"/>
      <c r="B523" s="183"/>
      <c r="C523" s="183"/>
      <c r="D523" s="183"/>
      <c r="E523" s="183"/>
      <c r="F523" s="183"/>
      <c r="G523" s="183"/>
      <c r="H523" s="183"/>
      <c r="I523" s="183"/>
      <c r="J523" s="183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  <c r="AB523" s="183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183"/>
      <c r="AT523" s="183"/>
      <c r="AU523" s="183"/>
      <c r="AV523" s="183"/>
      <c r="AW523" s="183"/>
      <c r="AX523" s="183"/>
      <c r="AY523" s="183"/>
      <c r="AZ523" s="183"/>
      <c r="BA523" s="183"/>
      <c r="BB523" s="183"/>
    </row>
    <row r="524" spans="1:54" x14ac:dyDescent="0.2">
      <c r="A524" s="183"/>
      <c r="B524" s="183"/>
      <c r="C524" s="183"/>
      <c r="D524" s="183"/>
      <c r="E524" s="183"/>
      <c r="F524" s="183"/>
      <c r="G524" s="183"/>
      <c r="H524" s="183"/>
      <c r="I524" s="183"/>
      <c r="J524" s="183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  <c r="AB524" s="183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183"/>
      <c r="AT524" s="183"/>
      <c r="AU524" s="183"/>
      <c r="AV524" s="183"/>
      <c r="AW524" s="183"/>
      <c r="AX524" s="183"/>
      <c r="AY524" s="183"/>
      <c r="AZ524" s="183"/>
      <c r="BA524" s="183"/>
      <c r="BB524" s="183"/>
    </row>
    <row r="525" spans="1:54" x14ac:dyDescent="0.2">
      <c r="A525" s="183"/>
      <c r="B525" s="183"/>
      <c r="C525" s="183"/>
      <c r="D525" s="183"/>
      <c r="E525" s="183"/>
      <c r="F525" s="183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183"/>
      <c r="AT525" s="183"/>
      <c r="AU525" s="183"/>
      <c r="AV525" s="183"/>
      <c r="AW525" s="183"/>
      <c r="AX525" s="183"/>
      <c r="AY525" s="183"/>
      <c r="AZ525" s="183"/>
      <c r="BA525" s="183"/>
      <c r="BB525" s="183"/>
    </row>
    <row r="526" spans="1:54" x14ac:dyDescent="0.2">
      <c r="A526" s="183"/>
      <c r="B526" s="183"/>
      <c r="C526" s="183"/>
      <c r="D526" s="183"/>
      <c r="E526" s="183"/>
      <c r="F526" s="183"/>
      <c r="G526" s="183"/>
      <c r="H526" s="183"/>
      <c r="I526" s="183"/>
      <c r="J526" s="183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  <c r="AB526" s="183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183"/>
      <c r="AM526" s="183"/>
      <c r="AN526" s="183"/>
      <c r="AO526" s="183"/>
      <c r="AP526" s="183"/>
      <c r="AQ526" s="183"/>
      <c r="AR526" s="183"/>
      <c r="AS526" s="183"/>
      <c r="AT526" s="183"/>
      <c r="AU526" s="183"/>
      <c r="AV526" s="183"/>
      <c r="AW526" s="183"/>
      <c r="AX526" s="183"/>
      <c r="AY526" s="183"/>
      <c r="AZ526" s="183"/>
      <c r="BA526" s="183"/>
      <c r="BB526" s="183"/>
    </row>
    <row r="527" spans="1:54" x14ac:dyDescent="0.2">
      <c r="A527" s="183"/>
      <c r="B527" s="183"/>
      <c r="C527" s="183"/>
      <c r="D527" s="183"/>
      <c r="E527" s="183"/>
      <c r="F527" s="183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  <c r="AB527" s="183"/>
      <c r="AC527" s="183"/>
      <c r="AD527" s="183"/>
      <c r="AE527" s="183"/>
      <c r="AF527" s="183"/>
      <c r="AG527" s="183"/>
      <c r="AH527" s="183"/>
      <c r="AI527" s="183"/>
      <c r="AJ527" s="183"/>
      <c r="AK527" s="183"/>
      <c r="AL527" s="183"/>
      <c r="AM527" s="183"/>
      <c r="AN527" s="183"/>
      <c r="AO527" s="183"/>
      <c r="AP527" s="183"/>
      <c r="AQ527" s="183"/>
      <c r="AR527" s="183"/>
      <c r="AS527" s="183"/>
      <c r="AT527" s="183"/>
      <c r="AU527" s="183"/>
      <c r="AV527" s="183"/>
      <c r="AW527" s="183"/>
      <c r="AX527" s="183"/>
      <c r="AY527" s="183"/>
      <c r="AZ527" s="183"/>
      <c r="BA527" s="183"/>
      <c r="BB527" s="183"/>
    </row>
    <row r="528" spans="1:54" x14ac:dyDescent="0.2">
      <c r="A528" s="183"/>
      <c r="B528" s="183"/>
      <c r="C528" s="183"/>
      <c r="D528" s="183"/>
      <c r="E528" s="183"/>
      <c r="F528" s="183"/>
      <c r="G528" s="183"/>
      <c r="H528" s="183"/>
      <c r="I528" s="183"/>
      <c r="J528" s="183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183"/>
      <c r="AT528" s="183"/>
      <c r="AU528" s="183"/>
      <c r="AV528" s="183"/>
      <c r="AW528" s="183"/>
      <c r="AX528" s="183"/>
      <c r="AY528" s="183"/>
      <c r="AZ528" s="183"/>
      <c r="BA528" s="183"/>
      <c r="BB528" s="183"/>
    </row>
    <row r="529" spans="1:54" x14ac:dyDescent="0.2">
      <c r="A529" s="183"/>
      <c r="B529" s="183"/>
      <c r="C529" s="183"/>
      <c r="D529" s="183"/>
      <c r="E529" s="183"/>
      <c r="F529" s="183"/>
      <c r="G529" s="183"/>
      <c r="H529" s="183"/>
      <c r="I529" s="183"/>
      <c r="J529" s="183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183"/>
      <c r="AM529" s="183"/>
      <c r="AN529" s="183"/>
      <c r="AO529" s="183"/>
      <c r="AP529" s="183"/>
      <c r="AQ529" s="183"/>
      <c r="AR529" s="183"/>
      <c r="AS529" s="183"/>
      <c r="AT529" s="183"/>
      <c r="AU529" s="183"/>
      <c r="AV529" s="183"/>
      <c r="AW529" s="183"/>
      <c r="AX529" s="183"/>
      <c r="AY529" s="183"/>
      <c r="AZ529" s="183"/>
      <c r="BA529" s="183"/>
      <c r="BB529" s="183"/>
    </row>
    <row r="530" spans="1:54" x14ac:dyDescent="0.2">
      <c r="A530" s="183"/>
      <c r="B530" s="183"/>
      <c r="C530" s="183"/>
      <c r="D530" s="183"/>
      <c r="E530" s="183"/>
      <c r="F530" s="183"/>
      <c r="G530" s="183"/>
      <c r="H530" s="183"/>
      <c r="I530" s="183"/>
      <c r="J530" s="183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  <c r="AB530" s="183"/>
      <c r="AC530" s="183"/>
      <c r="AD530" s="183"/>
      <c r="AE530" s="183"/>
      <c r="AF530" s="183"/>
      <c r="AG530" s="183"/>
      <c r="AH530" s="183"/>
      <c r="AI530" s="183"/>
      <c r="AJ530" s="183"/>
      <c r="AK530" s="183"/>
      <c r="AL530" s="183"/>
      <c r="AM530" s="183"/>
      <c r="AN530" s="183"/>
      <c r="AO530" s="183"/>
      <c r="AP530" s="183"/>
      <c r="AQ530" s="183"/>
      <c r="AR530" s="183"/>
      <c r="AS530" s="183"/>
      <c r="AT530" s="183"/>
      <c r="AU530" s="183"/>
      <c r="AV530" s="183"/>
      <c r="AW530" s="183"/>
      <c r="AX530" s="183"/>
      <c r="AY530" s="183"/>
      <c r="AZ530" s="183"/>
      <c r="BA530" s="183"/>
      <c r="BB530" s="183"/>
    </row>
    <row r="531" spans="1:54" x14ac:dyDescent="0.2">
      <c r="A531" s="183"/>
      <c r="B531" s="183"/>
      <c r="C531" s="183"/>
      <c r="D531" s="183"/>
      <c r="E531" s="183"/>
      <c r="F531" s="183"/>
      <c r="G531" s="183"/>
      <c r="H531" s="183"/>
      <c r="I531" s="183"/>
      <c r="J531" s="183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  <c r="AB531" s="183"/>
      <c r="AC531" s="183"/>
      <c r="AD531" s="183"/>
      <c r="AE531" s="183"/>
      <c r="AF531" s="183"/>
      <c r="AG531" s="183"/>
      <c r="AH531" s="183"/>
      <c r="AI531" s="183"/>
      <c r="AJ531" s="183"/>
      <c r="AK531" s="183"/>
      <c r="AL531" s="183"/>
      <c r="AM531" s="183"/>
      <c r="AN531" s="183"/>
      <c r="AO531" s="183"/>
      <c r="AP531" s="183"/>
      <c r="AQ531" s="183"/>
      <c r="AR531" s="183"/>
      <c r="AS531" s="183"/>
      <c r="AT531" s="183"/>
      <c r="AU531" s="183"/>
      <c r="AV531" s="183"/>
      <c r="AW531" s="183"/>
      <c r="AX531" s="183"/>
      <c r="AY531" s="183"/>
      <c r="AZ531" s="183"/>
      <c r="BA531" s="183"/>
      <c r="BB531" s="183"/>
    </row>
    <row r="532" spans="1:54" x14ac:dyDescent="0.2">
      <c r="A532" s="183"/>
      <c r="B532" s="183"/>
      <c r="C532" s="183"/>
      <c r="D532" s="183"/>
      <c r="E532" s="183"/>
      <c r="F532" s="183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  <c r="AB532" s="183"/>
      <c r="AC532" s="183"/>
      <c r="AD532" s="183"/>
      <c r="AE532" s="183"/>
      <c r="AF532" s="183"/>
      <c r="AG532" s="183"/>
      <c r="AH532" s="183"/>
      <c r="AI532" s="183"/>
      <c r="AJ532" s="183"/>
      <c r="AK532" s="183"/>
      <c r="AL532" s="183"/>
      <c r="AM532" s="183"/>
      <c r="AN532" s="183"/>
      <c r="AO532" s="183"/>
      <c r="AP532" s="183"/>
      <c r="AQ532" s="183"/>
      <c r="AR532" s="183"/>
      <c r="AS532" s="183"/>
      <c r="AT532" s="183"/>
      <c r="AU532" s="183"/>
      <c r="AV532" s="183"/>
      <c r="AW532" s="183"/>
      <c r="AX532" s="183"/>
      <c r="AY532" s="183"/>
      <c r="AZ532" s="183"/>
      <c r="BA532" s="183"/>
      <c r="BB532" s="183"/>
    </row>
    <row r="533" spans="1:54" x14ac:dyDescent="0.2">
      <c r="A533" s="183"/>
      <c r="B533" s="183"/>
      <c r="C533" s="183"/>
      <c r="D533" s="183"/>
      <c r="E533" s="183"/>
      <c r="F533" s="183"/>
      <c r="G533" s="183"/>
      <c r="H533" s="183"/>
      <c r="I533" s="183"/>
      <c r="J533" s="183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  <c r="AB533" s="183"/>
      <c r="AC533" s="183"/>
      <c r="AD533" s="183"/>
      <c r="AE533" s="183"/>
      <c r="AF533" s="183"/>
      <c r="AG533" s="183"/>
      <c r="AH533" s="183"/>
      <c r="AI533" s="183"/>
      <c r="AJ533" s="183"/>
      <c r="AK533" s="183"/>
      <c r="AL533" s="183"/>
      <c r="AM533" s="183"/>
      <c r="AN533" s="183"/>
      <c r="AO533" s="183"/>
      <c r="AP533" s="183"/>
      <c r="AQ533" s="183"/>
      <c r="AR533" s="183"/>
      <c r="AS533" s="183"/>
      <c r="AT533" s="183"/>
      <c r="AU533" s="183"/>
      <c r="AV533" s="183"/>
      <c r="AW533" s="183"/>
      <c r="AX533" s="183"/>
      <c r="AY533" s="183"/>
      <c r="AZ533" s="183"/>
      <c r="BA533" s="183"/>
      <c r="BB533" s="183"/>
    </row>
    <row r="534" spans="1:54" x14ac:dyDescent="0.2">
      <c r="A534" s="183"/>
      <c r="B534" s="183"/>
      <c r="C534" s="183"/>
      <c r="D534" s="183"/>
      <c r="E534" s="183"/>
      <c r="F534" s="183"/>
      <c r="G534" s="183"/>
      <c r="H534" s="183"/>
      <c r="I534" s="183"/>
      <c r="J534" s="183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  <c r="AB534" s="183"/>
      <c r="AC534" s="183"/>
      <c r="AD534" s="183"/>
      <c r="AE534" s="183"/>
      <c r="AF534" s="183"/>
      <c r="AG534" s="183"/>
      <c r="AH534" s="183"/>
      <c r="AI534" s="183"/>
      <c r="AJ534" s="183"/>
      <c r="AK534" s="183"/>
      <c r="AL534" s="183"/>
      <c r="AM534" s="183"/>
      <c r="AN534" s="183"/>
      <c r="AO534" s="183"/>
      <c r="AP534" s="183"/>
      <c r="AQ534" s="183"/>
      <c r="AR534" s="183"/>
      <c r="AS534" s="183"/>
      <c r="AT534" s="183"/>
      <c r="AU534" s="183"/>
      <c r="AV534" s="183"/>
      <c r="AW534" s="183"/>
      <c r="AX534" s="183"/>
      <c r="AY534" s="183"/>
      <c r="AZ534" s="183"/>
      <c r="BA534" s="183"/>
      <c r="BB534" s="183"/>
    </row>
    <row r="535" spans="1:54" x14ac:dyDescent="0.2">
      <c r="A535" s="183"/>
      <c r="B535" s="183"/>
      <c r="C535" s="183"/>
      <c r="D535" s="183"/>
      <c r="E535" s="183"/>
      <c r="F535" s="183"/>
      <c r="G535" s="183"/>
      <c r="H535" s="183"/>
      <c r="I535" s="183"/>
      <c r="J535" s="183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  <c r="AB535" s="183"/>
      <c r="AC535" s="183"/>
      <c r="AD535" s="183"/>
      <c r="AE535" s="183"/>
      <c r="AF535" s="183"/>
      <c r="AG535" s="183"/>
      <c r="AH535" s="183"/>
      <c r="AI535" s="183"/>
      <c r="AJ535" s="183"/>
      <c r="AK535" s="183"/>
      <c r="AL535" s="183"/>
      <c r="AM535" s="183"/>
      <c r="AN535" s="183"/>
      <c r="AO535" s="183"/>
      <c r="AP535" s="183"/>
      <c r="AQ535" s="183"/>
      <c r="AR535" s="183"/>
      <c r="AS535" s="183"/>
      <c r="AT535" s="183"/>
      <c r="AU535" s="183"/>
      <c r="AV535" s="183"/>
      <c r="AW535" s="183"/>
      <c r="AX535" s="183"/>
      <c r="AY535" s="183"/>
      <c r="AZ535" s="183"/>
      <c r="BA535" s="183"/>
      <c r="BB535" s="183"/>
    </row>
    <row r="536" spans="1:54" x14ac:dyDescent="0.2">
      <c r="A536" s="183"/>
      <c r="B536" s="183"/>
      <c r="C536" s="183"/>
      <c r="D536" s="183"/>
      <c r="E536" s="183"/>
      <c r="F536" s="183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  <c r="AB536" s="183"/>
      <c r="AC536" s="183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183"/>
      <c r="AT536" s="183"/>
      <c r="AU536" s="183"/>
      <c r="AV536" s="183"/>
      <c r="AW536" s="183"/>
      <c r="AX536" s="183"/>
      <c r="AY536" s="183"/>
      <c r="AZ536" s="183"/>
      <c r="BA536" s="183"/>
      <c r="BB536" s="183"/>
    </row>
    <row r="537" spans="1:54" x14ac:dyDescent="0.2">
      <c r="A537" s="183"/>
      <c r="B537" s="183"/>
      <c r="C537" s="183"/>
      <c r="D537" s="183"/>
      <c r="E537" s="183"/>
      <c r="F537" s="183"/>
      <c r="G537" s="183"/>
      <c r="H537" s="183"/>
      <c r="I537" s="183"/>
      <c r="J537" s="183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  <c r="AA537" s="183"/>
      <c r="AB537" s="183"/>
      <c r="AC537" s="183"/>
      <c r="AD537" s="183"/>
      <c r="AE537" s="183"/>
      <c r="AF537" s="183"/>
      <c r="AG537" s="183"/>
      <c r="AH537" s="183"/>
      <c r="AI537" s="183"/>
      <c r="AJ537" s="183"/>
      <c r="AK537" s="183"/>
      <c r="AL537" s="183"/>
      <c r="AM537" s="183"/>
      <c r="AN537" s="183"/>
      <c r="AO537" s="183"/>
      <c r="AP537" s="183"/>
      <c r="AQ537" s="183"/>
      <c r="AR537" s="183"/>
      <c r="AS537" s="183"/>
      <c r="AT537" s="183"/>
      <c r="AU537" s="183"/>
      <c r="AV537" s="183"/>
      <c r="AW537" s="183"/>
      <c r="AX537" s="183"/>
      <c r="AY537" s="183"/>
      <c r="AZ537" s="183"/>
      <c r="BA537" s="183"/>
      <c r="BB537" s="183"/>
    </row>
    <row r="538" spans="1:54" x14ac:dyDescent="0.2">
      <c r="A538" s="183"/>
      <c r="B538" s="183"/>
      <c r="C538" s="183"/>
      <c r="D538" s="183"/>
      <c r="E538" s="183"/>
      <c r="F538" s="183"/>
      <c r="G538" s="183"/>
      <c r="H538" s="183"/>
      <c r="I538" s="183"/>
      <c r="J538" s="183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  <c r="AA538" s="183"/>
      <c r="AB538" s="183"/>
      <c r="AC538" s="183"/>
      <c r="AD538" s="183"/>
      <c r="AE538" s="183"/>
      <c r="AF538" s="183"/>
      <c r="AG538" s="183"/>
      <c r="AH538" s="183"/>
      <c r="AI538" s="183"/>
      <c r="AJ538" s="183"/>
      <c r="AK538" s="183"/>
      <c r="AL538" s="183"/>
      <c r="AM538" s="183"/>
      <c r="AN538" s="183"/>
      <c r="AO538" s="183"/>
      <c r="AP538" s="183"/>
      <c r="AQ538" s="183"/>
      <c r="AR538" s="183"/>
      <c r="AS538" s="183"/>
      <c r="AT538" s="183"/>
      <c r="AU538" s="183"/>
      <c r="AV538" s="183"/>
      <c r="AW538" s="183"/>
      <c r="AX538" s="183"/>
      <c r="AY538" s="183"/>
      <c r="AZ538" s="183"/>
      <c r="BA538" s="183"/>
      <c r="BB538" s="183"/>
    </row>
    <row r="539" spans="1:54" x14ac:dyDescent="0.2">
      <c r="A539" s="183"/>
      <c r="B539" s="183"/>
      <c r="C539" s="183"/>
      <c r="D539" s="183"/>
      <c r="E539" s="183"/>
      <c r="F539" s="183"/>
      <c r="G539" s="183"/>
      <c r="H539" s="183"/>
      <c r="I539" s="183"/>
      <c r="J539" s="183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  <c r="AB539" s="183"/>
      <c r="AC539" s="183"/>
      <c r="AD539" s="183"/>
      <c r="AE539" s="183"/>
      <c r="AF539" s="183"/>
      <c r="AG539" s="183"/>
      <c r="AH539" s="183"/>
      <c r="AI539" s="183"/>
      <c r="AJ539" s="183"/>
      <c r="AK539" s="183"/>
      <c r="AL539" s="183"/>
      <c r="AM539" s="183"/>
      <c r="AN539" s="183"/>
      <c r="AO539" s="183"/>
      <c r="AP539" s="183"/>
      <c r="AQ539" s="183"/>
      <c r="AR539" s="183"/>
      <c r="AS539" s="183"/>
      <c r="AT539" s="183"/>
      <c r="AU539" s="183"/>
      <c r="AV539" s="183"/>
      <c r="AW539" s="183"/>
      <c r="AX539" s="183"/>
      <c r="AY539" s="183"/>
      <c r="AZ539" s="183"/>
      <c r="BA539" s="183"/>
      <c r="BB539" s="183"/>
    </row>
    <row r="540" spans="1:54" x14ac:dyDescent="0.2">
      <c r="A540" s="183"/>
      <c r="B540" s="183"/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x14ac:dyDescent="0.2">
      <c r="A541" s="183"/>
      <c r="B541" s="183"/>
      <c r="C541" s="183"/>
      <c r="D541" s="183"/>
      <c r="E541" s="183"/>
      <c r="F541" s="183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183"/>
      <c r="AT541" s="183"/>
      <c r="AU541" s="183"/>
      <c r="AV541" s="183"/>
      <c r="AW541" s="183"/>
      <c r="AX541" s="183"/>
      <c r="AY541" s="183"/>
      <c r="AZ541" s="183"/>
      <c r="BA541" s="183"/>
      <c r="BB541" s="183"/>
    </row>
    <row r="542" spans="1:54" x14ac:dyDescent="0.2">
      <c r="A542" s="183"/>
      <c r="B542" s="183"/>
      <c r="C542" s="183"/>
      <c r="D542" s="183"/>
      <c r="E542" s="183"/>
      <c r="F542" s="183"/>
      <c r="G542" s="183"/>
      <c r="H542" s="183"/>
      <c r="I542" s="183"/>
      <c r="J542" s="183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183"/>
      <c r="AT542" s="183"/>
      <c r="AU542" s="183"/>
      <c r="AV542" s="183"/>
      <c r="AW542" s="183"/>
      <c r="AX542" s="183"/>
      <c r="AY542" s="183"/>
      <c r="AZ542" s="183"/>
      <c r="BA542" s="183"/>
      <c r="BB542" s="183"/>
    </row>
    <row r="543" spans="1:54" x14ac:dyDescent="0.2">
      <c r="A543" s="183"/>
      <c r="B543" s="183"/>
      <c r="C543" s="183"/>
      <c r="D543" s="183"/>
      <c r="E543" s="183"/>
      <c r="F543" s="183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183"/>
      <c r="AT543" s="183"/>
      <c r="AU543" s="183"/>
      <c r="AV543" s="183"/>
      <c r="AW543" s="183"/>
      <c r="AX543" s="183"/>
      <c r="AY543" s="183"/>
      <c r="AZ543" s="183"/>
      <c r="BA543" s="183"/>
      <c r="BB543" s="183"/>
    </row>
    <row r="544" spans="1:54" x14ac:dyDescent="0.2">
      <c r="A544" s="183"/>
      <c r="B544" s="183"/>
      <c r="C544" s="183"/>
      <c r="D544" s="183"/>
      <c r="E544" s="183"/>
      <c r="F544" s="183"/>
      <c r="G544" s="183"/>
      <c r="H544" s="183"/>
      <c r="I544" s="183"/>
      <c r="J544" s="183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183"/>
      <c r="AT544" s="183"/>
      <c r="AU544" s="183"/>
      <c r="AV544" s="183"/>
      <c r="AW544" s="183"/>
      <c r="AX544" s="183"/>
      <c r="AY544" s="183"/>
      <c r="AZ544" s="183"/>
      <c r="BA544" s="183"/>
      <c r="BB544" s="183"/>
    </row>
    <row r="545" spans="1:54" x14ac:dyDescent="0.2">
      <c r="A545" s="183"/>
      <c r="B545" s="183"/>
      <c r="C545" s="183"/>
      <c r="D545" s="183"/>
      <c r="E545" s="183"/>
      <c r="F545" s="183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  <c r="AA545" s="183"/>
      <c r="AB545" s="183"/>
      <c r="AC545" s="183"/>
      <c r="AD545" s="183"/>
      <c r="AE545" s="183"/>
      <c r="AF545" s="183"/>
      <c r="AG545" s="183"/>
      <c r="AH545" s="183"/>
      <c r="AI545" s="183"/>
      <c r="AJ545" s="183"/>
      <c r="AK545" s="183"/>
      <c r="AL545" s="183"/>
      <c r="AM545" s="183"/>
      <c r="AN545" s="183"/>
      <c r="AO545" s="183"/>
      <c r="AP545" s="183"/>
      <c r="AQ545" s="183"/>
      <c r="AR545" s="183"/>
      <c r="AS545" s="183"/>
      <c r="AT545" s="183"/>
      <c r="AU545" s="183"/>
      <c r="AV545" s="183"/>
      <c r="AW545" s="183"/>
      <c r="AX545" s="183"/>
      <c r="AY545" s="183"/>
      <c r="AZ545" s="183"/>
      <c r="BA545" s="183"/>
      <c r="BB545" s="183"/>
    </row>
    <row r="546" spans="1:54" x14ac:dyDescent="0.2">
      <c r="A546" s="183"/>
      <c r="B546" s="183"/>
      <c r="C546" s="183"/>
      <c r="D546" s="183"/>
      <c r="E546" s="183"/>
      <c r="F546" s="183"/>
      <c r="G546" s="183"/>
      <c r="H546" s="183"/>
      <c r="I546" s="183"/>
      <c r="J546" s="183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  <c r="AA546" s="183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183"/>
      <c r="AT546" s="183"/>
      <c r="AU546" s="183"/>
      <c r="AV546" s="183"/>
      <c r="AW546" s="183"/>
      <c r="AX546" s="183"/>
      <c r="AY546" s="183"/>
      <c r="AZ546" s="183"/>
      <c r="BA546" s="183"/>
      <c r="BB546" s="183"/>
    </row>
    <row r="547" spans="1:54" x14ac:dyDescent="0.2">
      <c r="A547" s="183"/>
      <c r="B547" s="183"/>
      <c r="C547" s="183"/>
      <c r="D547" s="183"/>
      <c r="E547" s="183"/>
      <c r="F547" s="183"/>
      <c r="G547" s="183"/>
      <c r="H547" s="183"/>
      <c r="I547" s="183"/>
      <c r="J547" s="183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  <c r="AA547" s="183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183"/>
      <c r="AT547" s="183"/>
      <c r="AU547" s="183"/>
      <c r="AV547" s="183"/>
      <c r="AW547" s="183"/>
      <c r="AX547" s="183"/>
      <c r="AY547" s="183"/>
      <c r="AZ547" s="183"/>
      <c r="BA547" s="183"/>
      <c r="BB547" s="183"/>
    </row>
    <row r="548" spans="1:54" x14ac:dyDescent="0.2">
      <c r="A548" s="183"/>
      <c r="B548" s="183"/>
      <c r="C548" s="183"/>
      <c r="D548" s="183"/>
      <c r="E548" s="183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  <c r="AA548" s="183"/>
      <c r="AB548" s="183"/>
      <c r="AC548" s="183"/>
      <c r="AD548" s="183"/>
      <c r="AE548" s="183"/>
      <c r="AF548" s="183"/>
      <c r="AG548" s="183"/>
      <c r="AH548" s="183"/>
      <c r="AI548" s="183"/>
      <c r="AJ548" s="183"/>
      <c r="AK548" s="183"/>
      <c r="AL548" s="183"/>
      <c r="AM548" s="183"/>
      <c r="AN548" s="183"/>
      <c r="AO548" s="183"/>
      <c r="AP548" s="183"/>
      <c r="AQ548" s="183"/>
      <c r="AR548" s="183"/>
      <c r="AS548" s="183"/>
      <c r="AT548" s="183"/>
      <c r="AU548" s="183"/>
      <c r="AV548" s="183"/>
      <c r="AW548" s="183"/>
      <c r="AX548" s="183"/>
      <c r="AY548" s="183"/>
      <c r="AZ548" s="183"/>
      <c r="BA548" s="183"/>
      <c r="BB548" s="183"/>
    </row>
    <row r="549" spans="1:54" x14ac:dyDescent="0.2">
      <c r="A549" s="183"/>
      <c r="B549" s="183"/>
      <c r="C549" s="183"/>
      <c r="D549" s="183"/>
      <c r="E549" s="183"/>
      <c r="F549" s="183"/>
      <c r="G549" s="183"/>
      <c r="H549" s="183"/>
      <c r="I549" s="183"/>
      <c r="J549" s="183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  <c r="AA549" s="183"/>
      <c r="AB549" s="183"/>
      <c r="AC549" s="183"/>
      <c r="AD549" s="183"/>
      <c r="AE549" s="183"/>
      <c r="AF549" s="183"/>
      <c r="AG549" s="183"/>
      <c r="AH549" s="183"/>
      <c r="AI549" s="183"/>
      <c r="AJ549" s="183"/>
      <c r="AK549" s="183"/>
      <c r="AL549" s="183"/>
      <c r="AM549" s="183"/>
      <c r="AN549" s="183"/>
      <c r="AO549" s="183"/>
      <c r="AP549" s="183"/>
      <c r="AQ549" s="183"/>
      <c r="AR549" s="183"/>
      <c r="AS549" s="183"/>
      <c r="AT549" s="183"/>
      <c r="AU549" s="183"/>
      <c r="AV549" s="183"/>
      <c r="AW549" s="183"/>
      <c r="AX549" s="183"/>
      <c r="AY549" s="183"/>
      <c r="AZ549" s="183"/>
      <c r="BA549" s="183"/>
      <c r="BB549" s="183"/>
    </row>
    <row r="550" spans="1:54" x14ac:dyDescent="0.2">
      <c r="A550" s="183"/>
      <c r="B550" s="183"/>
      <c r="C550" s="183"/>
      <c r="D550" s="183"/>
      <c r="E550" s="183"/>
      <c r="F550" s="183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  <c r="AA550" s="183"/>
      <c r="AB550" s="183"/>
      <c r="AC550" s="183"/>
      <c r="AD550" s="183"/>
      <c r="AE550" s="183"/>
      <c r="AF550" s="183"/>
      <c r="AG550" s="183"/>
      <c r="AH550" s="183"/>
      <c r="AI550" s="183"/>
      <c r="AJ550" s="183"/>
      <c r="AK550" s="183"/>
      <c r="AL550" s="183"/>
      <c r="AM550" s="183"/>
      <c r="AN550" s="183"/>
      <c r="AO550" s="183"/>
      <c r="AP550" s="183"/>
      <c r="AQ550" s="183"/>
      <c r="AR550" s="183"/>
      <c r="AS550" s="183"/>
      <c r="AT550" s="183"/>
      <c r="AU550" s="183"/>
      <c r="AV550" s="183"/>
      <c r="AW550" s="183"/>
      <c r="AX550" s="183"/>
      <c r="AY550" s="183"/>
      <c r="AZ550" s="183"/>
      <c r="BA550" s="183"/>
      <c r="BB550" s="183"/>
    </row>
    <row r="551" spans="1:54" x14ac:dyDescent="0.2">
      <c r="A551" s="183"/>
      <c r="B551" s="183"/>
      <c r="C551" s="183"/>
      <c r="D551" s="183"/>
      <c r="E551" s="183"/>
      <c r="F551" s="183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  <c r="AA551" s="183"/>
      <c r="AB551" s="183"/>
      <c r="AC551" s="183"/>
      <c r="AD551" s="183"/>
      <c r="AE551" s="183"/>
      <c r="AF551" s="183"/>
      <c r="AG551" s="183"/>
      <c r="AH551" s="183"/>
      <c r="AI551" s="183"/>
      <c r="AJ551" s="183"/>
      <c r="AK551" s="183"/>
      <c r="AL551" s="183"/>
      <c r="AM551" s="183"/>
      <c r="AN551" s="183"/>
      <c r="AO551" s="183"/>
      <c r="AP551" s="183"/>
      <c r="AQ551" s="183"/>
      <c r="AR551" s="183"/>
      <c r="AS551" s="183"/>
      <c r="AT551" s="183"/>
      <c r="AU551" s="183"/>
      <c r="AV551" s="183"/>
      <c r="AW551" s="183"/>
      <c r="AX551" s="183"/>
      <c r="AY551" s="183"/>
      <c r="AZ551" s="183"/>
      <c r="BA551" s="183"/>
      <c r="BB551" s="183"/>
    </row>
    <row r="552" spans="1:54" x14ac:dyDescent="0.2">
      <c r="A552" s="183"/>
      <c r="B552" s="183"/>
      <c r="C552" s="183"/>
      <c r="D552" s="183"/>
      <c r="E552" s="183"/>
      <c r="F552" s="183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  <c r="AA552" s="183"/>
      <c r="AB552" s="183"/>
      <c r="AC552" s="183"/>
      <c r="AD552" s="183"/>
      <c r="AE552" s="183"/>
      <c r="AF552" s="183"/>
      <c r="AG552" s="183"/>
      <c r="AH552" s="183"/>
      <c r="AI552" s="183"/>
      <c r="AJ552" s="183"/>
      <c r="AK552" s="183"/>
      <c r="AL552" s="183"/>
      <c r="AM552" s="183"/>
      <c r="AN552" s="183"/>
      <c r="AO552" s="183"/>
      <c r="AP552" s="183"/>
      <c r="AQ552" s="183"/>
      <c r="AR552" s="183"/>
      <c r="AS552" s="183"/>
      <c r="AT552" s="183"/>
      <c r="AU552" s="183"/>
      <c r="AV552" s="183"/>
      <c r="AW552" s="183"/>
      <c r="AX552" s="183"/>
      <c r="AY552" s="183"/>
      <c r="AZ552" s="183"/>
      <c r="BA552" s="183"/>
      <c r="BB552" s="183"/>
    </row>
    <row r="553" spans="1:54" x14ac:dyDescent="0.2">
      <c r="A553" s="183"/>
      <c r="B553" s="183"/>
      <c r="C553" s="183"/>
      <c r="D553" s="183"/>
      <c r="E553" s="183"/>
      <c r="F553" s="183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  <c r="AA553" s="183"/>
      <c r="AB553" s="183"/>
      <c r="AC553" s="183"/>
      <c r="AD553" s="183"/>
      <c r="AE553" s="183"/>
      <c r="AF553" s="183"/>
      <c r="AG553" s="183"/>
      <c r="AH553" s="183"/>
      <c r="AI553" s="183"/>
      <c r="AJ553" s="183"/>
      <c r="AK553" s="183"/>
      <c r="AL553" s="183"/>
      <c r="AM553" s="183"/>
      <c r="AN553" s="183"/>
      <c r="AO553" s="183"/>
      <c r="AP553" s="183"/>
      <c r="AQ553" s="183"/>
      <c r="AR553" s="183"/>
      <c r="AS553" s="183"/>
      <c r="AT553" s="183"/>
      <c r="AU553" s="183"/>
      <c r="AV553" s="183"/>
      <c r="AW553" s="183"/>
      <c r="AX553" s="183"/>
      <c r="AY553" s="183"/>
      <c r="AZ553" s="183"/>
      <c r="BA553" s="183"/>
      <c r="BB553" s="183"/>
    </row>
    <row r="554" spans="1:54" x14ac:dyDescent="0.2">
      <c r="A554" s="183"/>
      <c r="B554" s="183"/>
      <c r="C554" s="183"/>
      <c r="D554" s="183"/>
      <c r="E554" s="183"/>
      <c r="F554" s="183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  <c r="AB554" s="183"/>
      <c r="AC554" s="183"/>
      <c r="AD554" s="183"/>
      <c r="AE554" s="183"/>
      <c r="AF554" s="183"/>
      <c r="AG554" s="183"/>
      <c r="AH554" s="183"/>
      <c r="AI554" s="183"/>
      <c r="AJ554" s="183"/>
      <c r="AK554" s="183"/>
      <c r="AL554" s="183"/>
      <c r="AM554" s="183"/>
      <c r="AN554" s="183"/>
      <c r="AO554" s="183"/>
      <c r="AP554" s="183"/>
      <c r="AQ554" s="183"/>
      <c r="AR554" s="183"/>
      <c r="AS554" s="183"/>
      <c r="AT554" s="183"/>
      <c r="AU554" s="183"/>
      <c r="AV554" s="183"/>
      <c r="AW554" s="183"/>
      <c r="AX554" s="183"/>
      <c r="AY554" s="183"/>
      <c r="AZ554" s="183"/>
      <c r="BA554" s="183"/>
      <c r="BB554" s="183"/>
    </row>
    <row r="555" spans="1:54" x14ac:dyDescent="0.2">
      <c r="A555" s="183"/>
      <c r="B555" s="183"/>
      <c r="C555" s="183"/>
      <c r="D555" s="183"/>
      <c r="E555" s="183"/>
      <c r="F555" s="183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  <c r="AU555" s="183"/>
      <c r="AV555" s="183"/>
      <c r="AW555" s="183"/>
      <c r="AX555" s="183"/>
      <c r="AY555" s="183"/>
      <c r="AZ555" s="183"/>
      <c r="BA555" s="183"/>
      <c r="BB555" s="183"/>
    </row>
    <row r="556" spans="1:54" x14ac:dyDescent="0.2">
      <c r="A556" s="183"/>
      <c r="B556" s="183"/>
      <c r="C556" s="183"/>
      <c r="D556" s="183"/>
      <c r="E556" s="183"/>
      <c r="F556" s="183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  <c r="AA556" s="183"/>
      <c r="AB556" s="183"/>
      <c r="AC556" s="183"/>
      <c r="AD556" s="183"/>
      <c r="AE556" s="183"/>
      <c r="AF556" s="183"/>
      <c r="AG556" s="183"/>
      <c r="AH556" s="183"/>
      <c r="AI556" s="183"/>
      <c r="AJ556" s="183"/>
      <c r="AK556" s="183"/>
      <c r="AL556" s="183"/>
      <c r="AM556" s="183"/>
      <c r="AN556" s="183"/>
      <c r="AO556" s="183"/>
      <c r="AP556" s="183"/>
      <c r="AQ556" s="183"/>
      <c r="AR556" s="183"/>
      <c r="AS556" s="183"/>
      <c r="AT556" s="183"/>
      <c r="AU556" s="183"/>
      <c r="AV556" s="183"/>
      <c r="AW556" s="183"/>
      <c r="AX556" s="183"/>
      <c r="AY556" s="183"/>
      <c r="AZ556" s="183"/>
      <c r="BA556" s="183"/>
      <c r="BB556" s="183"/>
    </row>
    <row r="557" spans="1:54" x14ac:dyDescent="0.2">
      <c r="A557" s="183"/>
      <c r="B557" s="183"/>
      <c r="C557" s="183"/>
      <c r="D557" s="183"/>
      <c r="E557" s="183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  <c r="AB557" s="183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183"/>
      <c r="AT557" s="183"/>
      <c r="AU557" s="183"/>
      <c r="AV557" s="183"/>
      <c r="AW557" s="183"/>
      <c r="AX557" s="183"/>
      <c r="AY557" s="183"/>
      <c r="AZ557" s="183"/>
      <c r="BA557" s="183"/>
      <c r="BB557" s="183"/>
    </row>
    <row r="558" spans="1:54" x14ac:dyDescent="0.2">
      <c r="A558" s="183"/>
      <c r="B558" s="183"/>
      <c r="C558" s="183"/>
      <c r="D558" s="183"/>
      <c r="E558" s="183"/>
      <c r="F558" s="183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  <c r="AA558" s="183"/>
      <c r="AB558" s="183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183"/>
      <c r="AT558" s="183"/>
      <c r="AU558" s="183"/>
      <c r="AV558" s="183"/>
      <c r="AW558" s="183"/>
      <c r="AX558" s="183"/>
      <c r="AY558" s="183"/>
      <c r="AZ558" s="183"/>
      <c r="BA558" s="183"/>
      <c r="BB558" s="183"/>
    </row>
    <row r="559" spans="1:54" x14ac:dyDescent="0.2">
      <c r="A559" s="183"/>
      <c r="B559" s="183"/>
      <c r="C559" s="183"/>
      <c r="D559" s="183"/>
      <c r="E559" s="183"/>
      <c r="F559" s="183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  <c r="AA559" s="183"/>
      <c r="AB559" s="183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3"/>
      <c r="AT559" s="183"/>
      <c r="AU559" s="183"/>
      <c r="AV559" s="183"/>
      <c r="AW559" s="183"/>
      <c r="AX559" s="183"/>
      <c r="AY559" s="183"/>
      <c r="AZ559" s="183"/>
      <c r="BA559" s="183"/>
      <c r="BB559" s="183"/>
    </row>
    <row r="560" spans="1:54" x14ac:dyDescent="0.2">
      <c r="A560" s="183"/>
      <c r="B560" s="183"/>
      <c r="C560" s="183"/>
      <c r="D560" s="183"/>
      <c r="E560" s="183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  <c r="AA560" s="183"/>
      <c r="AB560" s="183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3"/>
      <c r="AT560" s="183"/>
      <c r="AU560" s="183"/>
      <c r="AV560" s="183"/>
      <c r="AW560" s="183"/>
      <c r="AX560" s="183"/>
      <c r="AY560" s="183"/>
      <c r="AZ560" s="183"/>
      <c r="BA560" s="183"/>
      <c r="BB560" s="183"/>
    </row>
    <row r="561" spans="1:54" x14ac:dyDescent="0.2">
      <c r="A561" s="183"/>
      <c r="B561" s="183"/>
      <c r="C561" s="183"/>
      <c r="D561" s="183"/>
      <c r="E561" s="183"/>
      <c r="F561" s="183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  <c r="AA561" s="183"/>
      <c r="AB561" s="183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183"/>
      <c r="AT561" s="183"/>
      <c r="AU561" s="183"/>
      <c r="AV561" s="183"/>
      <c r="AW561" s="183"/>
      <c r="AX561" s="183"/>
      <c r="AY561" s="183"/>
      <c r="AZ561" s="183"/>
      <c r="BA561" s="183"/>
      <c r="BB561" s="183"/>
    </row>
    <row r="562" spans="1:54" x14ac:dyDescent="0.2">
      <c r="A562" s="183"/>
      <c r="B562" s="183"/>
      <c r="C562" s="183"/>
      <c r="D562" s="183"/>
      <c r="E562" s="183"/>
      <c r="F562" s="183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  <c r="AA562" s="183"/>
      <c r="AB562" s="183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183"/>
      <c r="AT562" s="183"/>
      <c r="AU562" s="183"/>
      <c r="AV562" s="183"/>
      <c r="AW562" s="183"/>
      <c r="AX562" s="183"/>
      <c r="AY562" s="183"/>
      <c r="AZ562" s="183"/>
      <c r="BA562" s="183"/>
      <c r="BB562" s="183"/>
    </row>
    <row r="563" spans="1:54" x14ac:dyDescent="0.2">
      <c r="A563" s="183"/>
      <c r="B563" s="183"/>
      <c r="C563" s="183"/>
      <c r="D563" s="183"/>
      <c r="E563" s="183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  <c r="AA563" s="183"/>
      <c r="AB563" s="183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183"/>
      <c r="AT563" s="183"/>
      <c r="AU563" s="183"/>
      <c r="AV563" s="183"/>
      <c r="AW563" s="183"/>
      <c r="AX563" s="183"/>
      <c r="AY563" s="183"/>
      <c r="AZ563" s="183"/>
      <c r="BA563" s="183"/>
      <c r="BB563" s="183"/>
    </row>
    <row r="564" spans="1:54" x14ac:dyDescent="0.2">
      <c r="A564" s="183"/>
      <c r="B564" s="183"/>
      <c r="C564" s="183"/>
      <c r="D564" s="183"/>
      <c r="E564" s="183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  <c r="AA564" s="183"/>
      <c r="AB564" s="183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183"/>
      <c r="AT564" s="183"/>
      <c r="AU564" s="183"/>
      <c r="AV564" s="183"/>
      <c r="AW564" s="183"/>
      <c r="AX564" s="183"/>
      <c r="AY564" s="183"/>
      <c r="AZ564" s="183"/>
      <c r="BA564" s="183"/>
      <c r="BB564" s="183"/>
    </row>
    <row r="565" spans="1:54" x14ac:dyDescent="0.2">
      <c r="A565" s="183"/>
      <c r="B565" s="183"/>
      <c r="C565" s="183"/>
      <c r="D565" s="183"/>
      <c r="E565" s="183"/>
      <c r="F565" s="183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183"/>
      <c r="AT565" s="183"/>
      <c r="AU565" s="183"/>
      <c r="AV565" s="183"/>
      <c r="AW565" s="183"/>
      <c r="AX565" s="183"/>
      <c r="AY565" s="183"/>
      <c r="AZ565" s="183"/>
      <c r="BA565" s="183"/>
      <c r="BB565" s="183"/>
    </row>
    <row r="566" spans="1:54" x14ac:dyDescent="0.2">
      <c r="A566" s="183"/>
      <c r="B566" s="183"/>
      <c r="C566" s="183"/>
      <c r="D566" s="183"/>
      <c r="E566" s="183"/>
      <c r="F566" s="183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183"/>
      <c r="AT566" s="183"/>
      <c r="AU566" s="183"/>
      <c r="AV566" s="183"/>
      <c r="AW566" s="183"/>
      <c r="AX566" s="183"/>
      <c r="AY566" s="183"/>
      <c r="AZ566" s="183"/>
      <c r="BA566" s="183"/>
      <c r="BB566" s="183"/>
    </row>
    <row r="567" spans="1:54" x14ac:dyDescent="0.2">
      <c r="A567" s="183"/>
      <c r="B567" s="183"/>
      <c r="C567" s="183"/>
      <c r="D567" s="183"/>
      <c r="E567" s="183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  <c r="AB567" s="183"/>
      <c r="AC567" s="183"/>
      <c r="AD567" s="183"/>
      <c r="AE567" s="183"/>
      <c r="AF567" s="183"/>
      <c r="AG567" s="183"/>
      <c r="AH567" s="183"/>
      <c r="AI567" s="183"/>
      <c r="AJ567" s="183"/>
      <c r="AK567" s="183"/>
      <c r="AL567" s="183"/>
      <c r="AM567" s="183"/>
      <c r="AN567" s="183"/>
      <c r="AO567" s="183"/>
      <c r="AP567" s="183"/>
      <c r="AQ567" s="183"/>
      <c r="AR567" s="183"/>
      <c r="AS567" s="183"/>
      <c r="AT567" s="183"/>
      <c r="AU567" s="183"/>
      <c r="AV567" s="183"/>
      <c r="AW567" s="183"/>
      <c r="AX567" s="183"/>
      <c r="AY567" s="183"/>
      <c r="AZ567" s="183"/>
      <c r="BA567" s="183"/>
      <c r="BB567" s="183"/>
    </row>
    <row r="568" spans="1:54" x14ac:dyDescent="0.2">
      <c r="A568" s="183"/>
      <c r="B568" s="183"/>
      <c r="C568" s="183"/>
      <c r="D568" s="183"/>
      <c r="E568" s="183"/>
      <c r="F568" s="183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  <c r="AB568" s="183"/>
      <c r="AC568" s="183"/>
      <c r="AD568" s="183"/>
      <c r="AE568" s="183"/>
      <c r="AF568" s="183"/>
      <c r="AG568" s="183"/>
      <c r="AH568" s="183"/>
      <c r="AI568" s="183"/>
      <c r="AJ568" s="183"/>
      <c r="AK568" s="183"/>
      <c r="AL568" s="183"/>
      <c r="AM568" s="183"/>
      <c r="AN568" s="183"/>
      <c r="AO568" s="183"/>
      <c r="AP568" s="183"/>
      <c r="AQ568" s="183"/>
      <c r="AR568" s="183"/>
      <c r="AS568" s="183"/>
      <c r="AT568" s="183"/>
      <c r="AU568" s="183"/>
      <c r="AV568" s="183"/>
      <c r="AW568" s="183"/>
      <c r="AX568" s="183"/>
      <c r="AY568" s="183"/>
      <c r="AZ568" s="183"/>
      <c r="BA568" s="183"/>
      <c r="BB568" s="183"/>
    </row>
    <row r="569" spans="1:54" x14ac:dyDescent="0.2">
      <c r="A569" s="183"/>
      <c r="B569" s="183"/>
      <c r="C569" s="183"/>
      <c r="D569" s="183"/>
      <c r="E569" s="183"/>
      <c r="F569" s="183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  <c r="AB569" s="183"/>
      <c r="AC569" s="183"/>
      <c r="AD569" s="183"/>
      <c r="AE569" s="183"/>
      <c r="AF569" s="183"/>
      <c r="AG569" s="183"/>
      <c r="AH569" s="183"/>
      <c r="AI569" s="183"/>
      <c r="AJ569" s="183"/>
      <c r="AK569" s="183"/>
      <c r="AL569" s="183"/>
      <c r="AM569" s="183"/>
      <c r="AN569" s="183"/>
      <c r="AO569" s="183"/>
      <c r="AP569" s="183"/>
      <c r="AQ569" s="183"/>
      <c r="AR569" s="183"/>
      <c r="AS569" s="183"/>
      <c r="AT569" s="183"/>
      <c r="AU569" s="183"/>
      <c r="AV569" s="183"/>
      <c r="AW569" s="183"/>
      <c r="AX569" s="183"/>
      <c r="AY569" s="183"/>
      <c r="AZ569" s="183"/>
      <c r="BA569" s="183"/>
      <c r="BB569" s="183"/>
    </row>
    <row r="570" spans="1:54" x14ac:dyDescent="0.2">
      <c r="A570" s="183"/>
      <c r="B570" s="183"/>
      <c r="C570" s="183"/>
      <c r="D570" s="183"/>
      <c r="E570" s="183"/>
      <c r="F570" s="183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  <c r="AB570" s="183"/>
      <c r="AC570" s="183"/>
      <c r="AD570" s="183"/>
      <c r="AE570" s="183"/>
      <c r="AF570" s="183"/>
      <c r="AG570" s="183"/>
      <c r="AH570" s="183"/>
      <c r="AI570" s="183"/>
      <c r="AJ570" s="183"/>
      <c r="AK570" s="183"/>
      <c r="AL570" s="183"/>
      <c r="AM570" s="183"/>
      <c r="AN570" s="183"/>
      <c r="AO570" s="183"/>
      <c r="AP570" s="183"/>
      <c r="AQ570" s="183"/>
      <c r="AR570" s="183"/>
      <c r="AS570" s="183"/>
      <c r="AT570" s="183"/>
      <c r="AU570" s="183"/>
      <c r="AV570" s="183"/>
      <c r="AW570" s="183"/>
      <c r="AX570" s="183"/>
      <c r="AY570" s="183"/>
      <c r="AZ570" s="183"/>
      <c r="BA570" s="183"/>
      <c r="BB570" s="183"/>
    </row>
    <row r="571" spans="1:54" x14ac:dyDescent="0.2">
      <c r="A571" s="183"/>
      <c r="B571" s="183"/>
      <c r="C571" s="183"/>
      <c r="D571" s="183"/>
      <c r="E571" s="183"/>
      <c r="F571" s="183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  <c r="AB571" s="183"/>
      <c r="AC571" s="183"/>
      <c r="AD571" s="183"/>
      <c r="AE571" s="183"/>
      <c r="AF571" s="183"/>
      <c r="AG571" s="183"/>
      <c r="AH571" s="183"/>
      <c r="AI571" s="183"/>
      <c r="AJ571" s="183"/>
      <c r="AK571" s="183"/>
      <c r="AL571" s="183"/>
      <c r="AM571" s="183"/>
      <c r="AN571" s="183"/>
      <c r="AO571" s="183"/>
      <c r="AP571" s="183"/>
      <c r="AQ571" s="183"/>
      <c r="AR571" s="183"/>
      <c r="AS571" s="183"/>
      <c r="AT571" s="183"/>
      <c r="AU571" s="183"/>
      <c r="AV571" s="183"/>
      <c r="AW571" s="183"/>
      <c r="AX571" s="183"/>
      <c r="AY571" s="183"/>
      <c r="AZ571" s="183"/>
      <c r="BA571" s="183"/>
      <c r="BB571" s="183"/>
    </row>
    <row r="572" spans="1:54" x14ac:dyDescent="0.2">
      <c r="A572" s="183"/>
      <c r="B572" s="183"/>
      <c r="C572" s="183"/>
      <c r="D572" s="183"/>
      <c r="E572" s="183"/>
      <c r="F572" s="183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  <c r="AB572" s="183"/>
      <c r="AC572" s="183"/>
      <c r="AD572" s="183"/>
      <c r="AE572" s="183"/>
      <c r="AF572" s="183"/>
      <c r="AG572" s="183"/>
      <c r="AH572" s="183"/>
      <c r="AI572" s="183"/>
      <c r="AJ572" s="183"/>
      <c r="AK572" s="183"/>
      <c r="AL572" s="183"/>
      <c r="AM572" s="183"/>
      <c r="AN572" s="183"/>
      <c r="AO572" s="183"/>
      <c r="AP572" s="183"/>
      <c r="AQ572" s="183"/>
      <c r="AR572" s="183"/>
      <c r="AS572" s="183"/>
      <c r="AT572" s="183"/>
      <c r="AU572" s="183"/>
      <c r="AV572" s="183"/>
      <c r="AW572" s="183"/>
      <c r="AX572" s="183"/>
      <c r="AY572" s="183"/>
      <c r="AZ572" s="183"/>
      <c r="BA572" s="183"/>
      <c r="BB572" s="183"/>
    </row>
    <row r="573" spans="1:54" x14ac:dyDescent="0.2">
      <c r="A573" s="183"/>
      <c r="B573" s="183"/>
      <c r="C573" s="183"/>
      <c r="D573" s="183"/>
      <c r="E573" s="183"/>
      <c r="F573" s="183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  <c r="AA573" s="183"/>
      <c r="AB573" s="183"/>
      <c r="AC573" s="183"/>
      <c r="AD573" s="183"/>
      <c r="AE573" s="183"/>
      <c r="AF573" s="183"/>
      <c r="AG573" s="183"/>
      <c r="AH573" s="183"/>
      <c r="AI573" s="183"/>
      <c r="AJ573" s="183"/>
      <c r="AK573" s="183"/>
      <c r="AL573" s="183"/>
      <c r="AM573" s="183"/>
      <c r="AN573" s="183"/>
      <c r="AO573" s="183"/>
      <c r="AP573" s="183"/>
      <c r="AQ573" s="183"/>
      <c r="AR573" s="183"/>
      <c r="AS573" s="183"/>
      <c r="AT573" s="183"/>
      <c r="AU573" s="183"/>
      <c r="AV573" s="183"/>
      <c r="AW573" s="183"/>
      <c r="AX573" s="183"/>
      <c r="AY573" s="183"/>
      <c r="AZ573" s="183"/>
      <c r="BA573" s="183"/>
      <c r="BB573" s="183"/>
    </row>
    <row r="574" spans="1:54" x14ac:dyDescent="0.2">
      <c r="A574" s="183"/>
      <c r="B574" s="183"/>
      <c r="C574" s="183"/>
      <c r="D574" s="183"/>
      <c r="E574" s="183"/>
      <c r="F574" s="183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  <c r="AA574" s="183"/>
      <c r="AB574" s="183"/>
      <c r="AC574" s="183"/>
      <c r="AD574" s="183"/>
      <c r="AE574" s="183"/>
      <c r="AF574" s="183"/>
      <c r="AG574" s="183"/>
      <c r="AH574" s="183"/>
      <c r="AI574" s="183"/>
      <c r="AJ574" s="183"/>
      <c r="AK574" s="183"/>
      <c r="AL574" s="183"/>
      <c r="AM574" s="183"/>
      <c r="AN574" s="183"/>
      <c r="AO574" s="183"/>
      <c r="AP574" s="183"/>
      <c r="AQ574" s="183"/>
      <c r="AR574" s="183"/>
      <c r="AS574" s="183"/>
      <c r="AT574" s="183"/>
      <c r="AU574" s="183"/>
      <c r="AV574" s="183"/>
      <c r="AW574" s="183"/>
      <c r="AX574" s="183"/>
      <c r="AY574" s="183"/>
      <c r="AZ574" s="183"/>
      <c r="BA574" s="183"/>
      <c r="BB574" s="183"/>
    </row>
    <row r="575" spans="1:54" x14ac:dyDescent="0.2">
      <c r="A575" s="183"/>
      <c r="B575" s="183"/>
      <c r="C575" s="183"/>
      <c r="D575" s="183"/>
      <c r="E575" s="183"/>
      <c r="F575" s="183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  <c r="AB575" s="183"/>
      <c r="AC575" s="183"/>
      <c r="AD575" s="183"/>
      <c r="AE575" s="183"/>
      <c r="AF575" s="183"/>
      <c r="AG575" s="183"/>
      <c r="AH575" s="183"/>
      <c r="AI575" s="183"/>
      <c r="AJ575" s="183"/>
      <c r="AK575" s="183"/>
      <c r="AL575" s="183"/>
      <c r="AM575" s="183"/>
      <c r="AN575" s="183"/>
      <c r="AO575" s="183"/>
      <c r="AP575" s="183"/>
      <c r="AQ575" s="183"/>
      <c r="AR575" s="183"/>
      <c r="AS575" s="183"/>
      <c r="AT575" s="183"/>
      <c r="AU575" s="183"/>
      <c r="AV575" s="183"/>
      <c r="AW575" s="183"/>
      <c r="AX575" s="183"/>
      <c r="AY575" s="183"/>
      <c r="AZ575" s="183"/>
      <c r="BA575" s="183"/>
      <c r="BB575" s="183"/>
    </row>
    <row r="576" spans="1:54" x14ac:dyDescent="0.2">
      <c r="A576" s="183"/>
      <c r="B576" s="183"/>
      <c r="C576" s="183"/>
      <c r="D576" s="183"/>
      <c r="E576" s="183"/>
      <c r="F576" s="183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  <c r="AA576" s="183"/>
      <c r="AB576" s="183"/>
      <c r="AC576" s="183"/>
      <c r="AD576" s="183"/>
      <c r="AE576" s="183"/>
      <c r="AF576" s="183"/>
      <c r="AG576" s="183"/>
      <c r="AH576" s="183"/>
      <c r="AI576" s="183"/>
      <c r="AJ576" s="183"/>
      <c r="AK576" s="183"/>
      <c r="AL576" s="183"/>
      <c r="AM576" s="183"/>
      <c r="AN576" s="183"/>
      <c r="AO576" s="183"/>
      <c r="AP576" s="183"/>
      <c r="AQ576" s="183"/>
      <c r="AR576" s="183"/>
      <c r="AS576" s="183"/>
      <c r="AT576" s="183"/>
      <c r="AU576" s="183"/>
      <c r="AV576" s="183"/>
      <c r="AW576" s="183"/>
      <c r="AX576" s="183"/>
      <c r="AY576" s="183"/>
      <c r="AZ576" s="183"/>
      <c r="BA576" s="183"/>
      <c r="BB576" s="183"/>
    </row>
    <row r="577" spans="1:54" x14ac:dyDescent="0.2">
      <c r="A577" s="183"/>
      <c r="B577" s="183"/>
      <c r="C577" s="183"/>
      <c r="D577" s="183"/>
      <c r="E577" s="183"/>
      <c r="F577" s="183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  <c r="AB577" s="183"/>
      <c r="AC577" s="183"/>
      <c r="AD577" s="183"/>
      <c r="AE577" s="183"/>
      <c r="AF577" s="183"/>
      <c r="AG577" s="183"/>
      <c r="AH577" s="183"/>
      <c r="AI577" s="183"/>
      <c r="AJ577" s="183"/>
      <c r="AK577" s="183"/>
      <c r="AL577" s="183"/>
      <c r="AM577" s="183"/>
      <c r="AN577" s="183"/>
      <c r="AO577" s="183"/>
      <c r="AP577" s="183"/>
      <c r="AQ577" s="183"/>
      <c r="AR577" s="183"/>
      <c r="AS577" s="183"/>
      <c r="AT577" s="183"/>
      <c r="AU577" s="183"/>
      <c r="AV577" s="183"/>
      <c r="AW577" s="183"/>
      <c r="AX577" s="183"/>
      <c r="AY577" s="183"/>
      <c r="AZ577" s="183"/>
      <c r="BA577" s="183"/>
      <c r="BB577" s="183"/>
    </row>
    <row r="578" spans="1:54" x14ac:dyDescent="0.2">
      <c r="A578" s="183"/>
      <c r="B578" s="183"/>
      <c r="C578" s="183"/>
      <c r="D578" s="183"/>
      <c r="E578" s="183"/>
      <c r="F578" s="183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  <c r="AB578" s="183"/>
      <c r="AC578" s="183"/>
      <c r="AD578" s="183"/>
      <c r="AE578" s="183"/>
      <c r="AF578" s="183"/>
      <c r="AG578" s="183"/>
      <c r="AH578" s="183"/>
      <c r="AI578" s="183"/>
      <c r="AJ578" s="183"/>
      <c r="AK578" s="183"/>
      <c r="AL578" s="183"/>
      <c r="AM578" s="183"/>
      <c r="AN578" s="183"/>
      <c r="AO578" s="183"/>
      <c r="AP578" s="183"/>
      <c r="AQ578" s="183"/>
      <c r="AR578" s="183"/>
      <c r="AS578" s="183"/>
      <c r="AT578" s="183"/>
      <c r="AU578" s="183"/>
      <c r="AV578" s="183"/>
      <c r="AW578" s="183"/>
      <c r="AX578" s="183"/>
      <c r="AY578" s="183"/>
      <c r="AZ578" s="183"/>
      <c r="BA578" s="183"/>
      <c r="BB578" s="183"/>
    </row>
    <row r="579" spans="1:54" x14ac:dyDescent="0.2">
      <c r="A579" s="183"/>
      <c r="B579" s="183"/>
      <c r="C579" s="183"/>
      <c r="D579" s="183"/>
      <c r="E579" s="183"/>
      <c r="F579" s="183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  <c r="AB579" s="183"/>
      <c r="AC579" s="183"/>
      <c r="AD579" s="183"/>
      <c r="AE579" s="183"/>
      <c r="AF579" s="183"/>
      <c r="AG579" s="183"/>
      <c r="AH579" s="183"/>
      <c r="AI579" s="183"/>
      <c r="AJ579" s="183"/>
      <c r="AK579" s="183"/>
      <c r="AL579" s="183"/>
      <c r="AM579" s="183"/>
      <c r="AN579" s="183"/>
      <c r="AO579" s="183"/>
      <c r="AP579" s="183"/>
      <c r="AQ579" s="183"/>
      <c r="AR579" s="183"/>
      <c r="AS579" s="183"/>
      <c r="AT579" s="183"/>
      <c r="AU579" s="183"/>
      <c r="AV579" s="183"/>
      <c r="AW579" s="183"/>
      <c r="AX579" s="183"/>
      <c r="AY579" s="183"/>
      <c r="AZ579" s="183"/>
      <c r="BA579" s="183"/>
      <c r="BB579" s="183"/>
    </row>
    <row r="580" spans="1:54" x14ac:dyDescent="0.2">
      <c r="A580" s="183"/>
      <c r="B580" s="183"/>
      <c r="C580" s="183"/>
      <c r="D580" s="183"/>
      <c r="E580" s="183"/>
      <c r="F580" s="183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  <c r="AB580" s="183"/>
      <c r="AC580" s="183"/>
      <c r="AD580" s="183"/>
      <c r="AE580" s="183"/>
      <c r="AF580" s="183"/>
      <c r="AG580" s="183"/>
      <c r="AH580" s="183"/>
      <c r="AI580" s="183"/>
      <c r="AJ580" s="183"/>
      <c r="AK580" s="183"/>
      <c r="AL580" s="183"/>
      <c r="AM580" s="183"/>
      <c r="AN580" s="183"/>
      <c r="AO580" s="183"/>
      <c r="AP580" s="183"/>
      <c r="AQ580" s="183"/>
      <c r="AR580" s="183"/>
      <c r="AS580" s="183"/>
      <c r="AT580" s="183"/>
      <c r="AU580" s="183"/>
      <c r="AV580" s="183"/>
      <c r="AW580" s="183"/>
      <c r="AX580" s="183"/>
      <c r="AY580" s="183"/>
      <c r="AZ580" s="183"/>
      <c r="BA580" s="183"/>
      <c r="BB580" s="183"/>
    </row>
    <row r="581" spans="1:54" x14ac:dyDescent="0.2">
      <c r="A581" s="183"/>
      <c r="B581" s="183"/>
      <c r="C581" s="183"/>
      <c r="D581" s="183"/>
      <c r="E581" s="183"/>
      <c r="F581" s="183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  <c r="AB581" s="183"/>
      <c r="AC581" s="183"/>
      <c r="AD581" s="183"/>
      <c r="AE581" s="183"/>
      <c r="AF581" s="183"/>
      <c r="AG581" s="183"/>
      <c r="AH581" s="183"/>
      <c r="AI581" s="183"/>
      <c r="AJ581" s="183"/>
      <c r="AK581" s="183"/>
      <c r="AL581" s="183"/>
      <c r="AM581" s="183"/>
      <c r="AN581" s="183"/>
      <c r="AO581" s="183"/>
      <c r="AP581" s="183"/>
      <c r="AQ581" s="183"/>
      <c r="AR581" s="183"/>
      <c r="AS581" s="183"/>
      <c r="AT581" s="183"/>
      <c r="AU581" s="183"/>
      <c r="AV581" s="183"/>
      <c r="AW581" s="183"/>
      <c r="AX581" s="183"/>
      <c r="AY581" s="183"/>
      <c r="AZ581" s="183"/>
      <c r="BA581" s="183"/>
      <c r="BB581" s="183"/>
    </row>
    <row r="582" spans="1:54" x14ac:dyDescent="0.2">
      <c r="A582" s="183"/>
      <c r="B582" s="183"/>
      <c r="C582" s="183"/>
      <c r="D582" s="183"/>
      <c r="E582" s="183"/>
      <c r="F582" s="183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  <c r="AB582" s="183"/>
      <c r="AC582" s="183"/>
      <c r="AD582" s="183"/>
      <c r="AE582" s="183"/>
      <c r="AF582" s="183"/>
      <c r="AG582" s="183"/>
      <c r="AH582" s="183"/>
      <c r="AI582" s="183"/>
      <c r="AJ582" s="183"/>
      <c r="AK582" s="183"/>
      <c r="AL582" s="183"/>
      <c r="AM582" s="183"/>
      <c r="AN582" s="183"/>
      <c r="AO582" s="183"/>
      <c r="AP582" s="183"/>
      <c r="AQ582" s="183"/>
      <c r="AR582" s="183"/>
      <c r="AS582" s="183"/>
      <c r="AT582" s="183"/>
      <c r="AU582" s="183"/>
      <c r="AV582" s="183"/>
      <c r="AW582" s="183"/>
      <c r="AX582" s="183"/>
      <c r="AY582" s="183"/>
      <c r="AZ582" s="183"/>
      <c r="BA582" s="183"/>
      <c r="BB582" s="183"/>
    </row>
    <row r="583" spans="1:54" x14ac:dyDescent="0.2">
      <c r="A583" s="183"/>
      <c r="B583" s="183"/>
      <c r="C583" s="183"/>
      <c r="D583" s="183"/>
      <c r="E583" s="183"/>
      <c r="F583" s="183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  <c r="AB583" s="183"/>
      <c r="AC583" s="183"/>
      <c r="AD583" s="183"/>
      <c r="AE583" s="183"/>
      <c r="AF583" s="183"/>
      <c r="AG583" s="183"/>
      <c r="AH583" s="183"/>
      <c r="AI583" s="183"/>
      <c r="AJ583" s="183"/>
      <c r="AK583" s="183"/>
      <c r="AL583" s="183"/>
      <c r="AM583" s="183"/>
      <c r="AN583" s="183"/>
      <c r="AO583" s="183"/>
      <c r="AP583" s="183"/>
      <c r="AQ583" s="183"/>
      <c r="AR583" s="183"/>
      <c r="AS583" s="183"/>
      <c r="AT583" s="183"/>
      <c r="AU583" s="183"/>
      <c r="AV583" s="183"/>
      <c r="AW583" s="183"/>
      <c r="AX583" s="183"/>
      <c r="AY583" s="183"/>
      <c r="AZ583" s="183"/>
      <c r="BA583" s="183"/>
      <c r="BB583" s="183"/>
    </row>
    <row r="584" spans="1:54" x14ac:dyDescent="0.2">
      <c r="A584" s="183"/>
      <c r="B584" s="183"/>
      <c r="C584" s="183"/>
      <c r="D584" s="183"/>
      <c r="E584" s="183"/>
      <c r="F584" s="183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  <c r="AB584" s="183"/>
      <c r="AC584" s="183"/>
      <c r="AD584" s="183"/>
      <c r="AE584" s="183"/>
      <c r="AF584" s="183"/>
      <c r="AG584" s="183"/>
      <c r="AH584" s="183"/>
      <c r="AI584" s="183"/>
      <c r="AJ584" s="183"/>
      <c r="AK584" s="183"/>
      <c r="AL584" s="183"/>
      <c r="AM584" s="183"/>
      <c r="AN584" s="183"/>
      <c r="AO584" s="183"/>
      <c r="AP584" s="183"/>
      <c r="AQ584" s="183"/>
      <c r="AR584" s="183"/>
      <c r="AS584" s="183"/>
      <c r="AT584" s="183"/>
      <c r="AU584" s="183"/>
      <c r="AV584" s="183"/>
      <c r="AW584" s="183"/>
      <c r="AX584" s="183"/>
      <c r="AY584" s="183"/>
      <c r="AZ584" s="183"/>
      <c r="BA584" s="183"/>
      <c r="BB584" s="183"/>
    </row>
    <row r="585" spans="1:54" x14ac:dyDescent="0.2">
      <c r="A585" s="183"/>
      <c r="B585" s="183"/>
      <c r="C585" s="183"/>
      <c r="D585" s="183"/>
      <c r="E585" s="183"/>
      <c r="F585" s="183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  <c r="AB585" s="183"/>
      <c r="AC585" s="183"/>
      <c r="AD585" s="183"/>
      <c r="AE585" s="183"/>
      <c r="AF585" s="183"/>
      <c r="AG585" s="183"/>
      <c r="AH585" s="183"/>
      <c r="AI585" s="183"/>
      <c r="AJ585" s="183"/>
      <c r="AK585" s="183"/>
      <c r="AL585" s="183"/>
      <c r="AM585" s="183"/>
      <c r="AN585" s="183"/>
      <c r="AO585" s="183"/>
      <c r="AP585" s="183"/>
      <c r="AQ585" s="183"/>
      <c r="AR585" s="183"/>
      <c r="AS585" s="183"/>
      <c r="AT585" s="183"/>
      <c r="AU585" s="183"/>
      <c r="AV585" s="183"/>
      <c r="AW585" s="183"/>
      <c r="AX585" s="183"/>
      <c r="AY585" s="183"/>
      <c r="AZ585" s="183"/>
      <c r="BA585" s="183"/>
      <c r="BB585" s="183"/>
    </row>
    <row r="586" spans="1:54" x14ac:dyDescent="0.2">
      <c r="A586" s="183"/>
      <c r="B586" s="183"/>
      <c r="C586" s="183"/>
      <c r="D586" s="183"/>
      <c r="E586" s="183"/>
      <c r="F586" s="183"/>
      <c r="G586" s="183"/>
      <c r="H586" s="183"/>
      <c r="I586" s="183"/>
      <c r="J586" s="183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  <c r="AA586" s="183"/>
      <c r="AB586" s="183"/>
      <c r="AC586" s="183"/>
      <c r="AD586" s="183"/>
      <c r="AE586" s="183"/>
      <c r="AF586" s="183"/>
      <c r="AG586" s="183"/>
      <c r="AH586" s="183"/>
      <c r="AI586" s="183"/>
      <c r="AJ586" s="183"/>
      <c r="AK586" s="183"/>
      <c r="AL586" s="183"/>
      <c r="AM586" s="183"/>
      <c r="AN586" s="183"/>
      <c r="AO586" s="183"/>
      <c r="AP586" s="183"/>
      <c r="AQ586" s="183"/>
      <c r="AR586" s="183"/>
      <c r="AS586" s="183"/>
      <c r="AT586" s="183"/>
      <c r="AU586" s="183"/>
      <c r="AV586" s="183"/>
      <c r="AW586" s="183"/>
      <c r="AX586" s="183"/>
      <c r="AY586" s="183"/>
      <c r="AZ586" s="183"/>
      <c r="BA586" s="183"/>
      <c r="BB586" s="183"/>
    </row>
    <row r="587" spans="1:54" x14ac:dyDescent="0.2">
      <c r="A587" s="183"/>
      <c r="B587" s="183"/>
      <c r="C587" s="183"/>
      <c r="D587" s="183"/>
      <c r="E587" s="183"/>
      <c r="F587" s="183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  <c r="AA587" s="183"/>
      <c r="AB587" s="183"/>
      <c r="AC587" s="183"/>
      <c r="AD587" s="183"/>
      <c r="AE587" s="183"/>
      <c r="AF587" s="183"/>
      <c r="AG587" s="183"/>
      <c r="AH587" s="183"/>
      <c r="AI587" s="183"/>
      <c r="AJ587" s="183"/>
      <c r="AK587" s="183"/>
      <c r="AL587" s="183"/>
      <c r="AM587" s="183"/>
      <c r="AN587" s="183"/>
      <c r="AO587" s="183"/>
      <c r="AP587" s="183"/>
      <c r="AQ587" s="183"/>
      <c r="AR587" s="183"/>
      <c r="AS587" s="183"/>
      <c r="AT587" s="183"/>
      <c r="AU587" s="183"/>
      <c r="AV587" s="183"/>
      <c r="AW587" s="183"/>
      <c r="AX587" s="183"/>
      <c r="AY587" s="183"/>
      <c r="AZ587" s="183"/>
      <c r="BA587" s="183"/>
      <c r="BB587" s="183"/>
    </row>
    <row r="588" spans="1:54" x14ac:dyDescent="0.2">
      <c r="A588" s="183"/>
      <c r="B588" s="183"/>
      <c r="C588" s="183"/>
      <c r="D588" s="183"/>
      <c r="E588" s="183"/>
      <c r="F588" s="183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  <c r="AB588" s="183"/>
      <c r="AC588" s="183"/>
      <c r="AD588" s="183"/>
      <c r="AE588" s="183"/>
      <c r="AF588" s="183"/>
      <c r="AG588" s="183"/>
      <c r="AH588" s="183"/>
      <c r="AI588" s="183"/>
      <c r="AJ588" s="183"/>
      <c r="AK588" s="183"/>
      <c r="AL588" s="183"/>
      <c r="AM588" s="183"/>
      <c r="AN588" s="183"/>
      <c r="AO588" s="183"/>
      <c r="AP588" s="183"/>
      <c r="AQ588" s="183"/>
      <c r="AR588" s="183"/>
      <c r="AS588" s="183"/>
      <c r="AT588" s="183"/>
      <c r="AU588" s="183"/>
      <c r="AV588" s="183"/>
      <c r="AW588" s="183"/>
      <c r="AX588" s="183"/>
      <c r="AY588" s="183"/>
      <c r="AZ588" s="183"/>
      <c r="BA588" s="183"/>
      <c r="BB588" s="183"/>
    </row>
    <row r="589" spans="1:54" x14ac:dyDescent="0.2">
      <c r="A589" s="183"/>
      <c r="B589" s="183"/>
      <c r="C589" s="183"/>
      <c r="D589" s="183"/>
      <c r="E589" s="183"/>
      <c r="F589" s="183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  <c r="AB589" s="183"/>
      <c r="AC589" s="183"/>
      <c r="AD589" s="183"/>
      <c r="AE589" s="183"/>
      <c r="AF589" s="183"/>
      <c r="AG589" s="183"/>
      <c r="AH589" s="183"/>
      <c r="AI589" s="183"/>
      <c r="AJ589" s="183"/>
      <c r="AK589" s="183"/>
      <c r="AL589" s="183"/>
      <c r="AM589" s="183"/>
      <c r="AN589" s="183"/>
      <c r="AO589" s="183"/>
      <c r="AP589" s="183"/>
      <c r="AQ589" s="183"/>
      <c r="AR589" s="183"/>
      <c r="AS589" s="183"/>
      <c r="AT589" s="183"/>
      <c r="AU589" s="183"/>
      <c r="AV589" s="183"/>
      <c r="AW589" s="183"/>
      <c r="AX589" s="183"/>
      <c r="AY589" s="183"/>
      <c r="AZ589" s="183"/>
      <c r="BA589" s="183"/>
      <c r="BB589" s="183"/>
    </row>
    <row r="590" spans="1:54" x14ac:dyDescent="0.2">
      <c r="A590" s="183"/>
      <c r="B590" s="183"/>
      <c r="C590" s="183"/>
      <c r="D590" s="183"/>
      <c r="E590" s="183"/>
      <c r="F590" s="183"/>
      <c r="G590" s="183"/>
      <c r="H590" s="183"/>
      <c r="I590" s="183"/>
      <c r="J590" s="183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  <c r="AB590" s="183"/>
      <c r="AC590" s="183"/>
      <c r="AD590" s="183"/>
      <c r="AE590" s="183"/>
      <c r="AF590" s="183"/>
      <c r="AG590" s="183"/>
      <c r="AH590" s="183"/>
      <c r="AI590" s="183"/>
      <c r="AJ590" s="183"/>
      <c r="AK590" s="183"/>
      <c r="AL590" s="183"/>
      <c r="AM590" s="183"/>
      <c r="AN590" s="183"/>
      <c r="AO590" s="183"/>
      <c r="AP590" s="183"/>
      <c r="AQ590" s="183"/>
      <c r="AR590" s="183"/>
      <c r="AS590" s="183"/>
      <c r="AT590" s="183"/>
      <c r="AU590" s="183"/>
      <c r="AV590" s="183"/>
      <c r="AW590" s="183"/>
      <c r="AX590" s="183"/>
      <c r="AY590" s="183"/>
      <c r="AZ590" s="183"/>
      <c r="BA590" s="183"/>
      <c r="BB590" s="183"/>
    </row>
    <row r="591" spans="1:54" x14ac:dyDescent="0.2">
      <c r="A591" s="183"/>
      <c r="B591" s="183"/>
      <c r="C591" s="183"/>
      <c r="D591" s="183"/>
      <c r="E591" s="183"/>
      <c r="F591" s="183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  <c r="AA591" s="183"/>
      <c r="AB591" s="183"/>
      <c r="AC591" s="183"/>
      <c r="AD591" s="183"/>
      <c r="AE591" s="183"/>
      <c r="AF591" s="183"/>
      <c r="AG591" s="183"/>
      <c r="AH591" s="183"/>
      <c r="AI591" s="183"/>
      <c r="AJ591" s="183"/>
      <c r="AK591" s="183"/>
      <c r="AL591" s="183"/>
      <c r="AM591" s="183"/>
      <c r="AN591" s="183"/>
      <c r="AO591" s="183"/>
      <c r="AP591" s="183"/>
      <c r="AQ591" s="183"/>
      <c r="AR591" s="183"/>
      <c r="AS591" s="183"/>
      <c r="AT591" s="183"/>
      <c r="AU591" s="183"/>
      <c r="AV591" s="183"/>
      <c r="AW591" s="183"/>
      <c r="AX591" s="183"/>
      <c r="AY591" s="183"/>
      <c r="AZ591" s="183"/>
      <c r="BA591" s="183"/>
      <c r="BB591" s="183"/>
    </row>
    <row r="592" spans="1:54" x14ac:dyDescent="0.2">
      <c r="A592" s="183"/>
      <c r="B592" s="183"/>
      <c r="C592" s="183"/>
      <c r="D592" s="183"/>
      <c r="E592" s="183"/>
      <c r="F592" s="183"/>
      <c r="G592" s="183"/>
      <c r="H592" s="183"/>
      <c r="I592" s="183"/>
      <c r="J592" s="183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  <c r="AA592" s="183"/>
      <c r="AB592" s="183"/>
      <c r="AC592" s="183"/>
      <c r="AD592" s="183"/>
      <c r="AE592" s="183"/>
      <c r="AF592" s="183"/>
      <c r="AG592" s="183"/>
      <c r="AH592" s="183"/>
      <c r="AI592" s="183"/>
      <c r="AJ592" s="183"/>
      <c r="AK592" s="183"/>
      <c r="AL592" s="183"/>
      <c r="AM592" s="183"/>
      <c r="AN592" s="183"/>
      <c r="AO592" s="183"/>
      <c r="AP592" s="183"/>
      <c r="AQ592" s="183"/>
      <c r="AR592" s="183"/>
      <c r="AS592" s="183"/>
      <c r="AT592" s="183"/>
      <c r="AU592" s="183"/>
      <c r="AV592" s="183"/>
      <c r="AW592" s="183"/>
      <c r="AX592" s="183"/>
      <c r="AY592" s="183"/>
      <c r="AZ592" s="183"/>
      <c r="BA592" s="183"/>
      <c r="BB592" s="183"/>
    </row>
    <row r="593" spans="1:54" x14ac:dyDescent="0.2">
      <c r="A593" s="183"/>
      <c r="B593" s="183"/>
      <c r="C593" s="183"/>
      <c r="D593" s="183"/>
      <c r="E593" s="183"/>
      <c r="F593" s="183"/>
      <c r="G593" s="183"/>
      <c r="H593" s="183"/>
      <c r="I593" s="183"/>
      <c r="J593" s="183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  <c r="AA593" s="183"/>
      <c r="AB593" s="183"/>
      <c r="AC593" s="183"/>
      <c r="AD593" s="183"/>
      <c r="AE593" s="183"/>
      <c r="AF593" s="183"/>
      <c r="AG593" s="183"/>
      <c r="AH593" s="183"/>
      <c r="AI593" s="183"/>
      <c r="AJ593" s="183"/>
      <c r="AK593" s="183"/>
      <c r="AL593" s="183"/>
      <c r="AM593" s="183"/>
      <c r="AN593" s="183"/>
      <c r="AO593" s="183"/>
      <c r="AP593" s="183"/>
      <c r="AQ593" s="183"/>
      <c r="AR593" s="183"/>
      <c r="AS593" s="183"/>
      <c r="AT593" s="183"/>
      <c r="AU593" s="183"/>
      <c r="AV593" s="183"/>
      <c r="AW593" s="183"/>
      <c r="AX593" s="183"/>
      <c r="AY593" s="183"/>
      <c r="AZ593" s="183"/>
      <c r="BA593" s="183"/>
      <c r="BB593" s="183"/>
    </row>
    <row r="594" spans="1:54" x14ac:dyDescent="0.2">
      <c r="A594" s="183"/>
      <c r="B594" s="183"/>
      <c r="C594" s="183"/>
      <c r="D594" s="183"/>
      <c r="E594" s="183"/>
      <c r="F594" s="183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  <c r="AA594" s="183"/>
      <c r="AB594" s="183"/>
      <c r="AC594" s="183"/>
      <c r="AD594" s="183"/>
      <c r="AE594" s="183"/>
      <c r="AF594" s="183"/>
      <c r="AG594" s="183"/>
      <c r="AH594" s="183"/>
      <c r="AI594" s="183"/>
      <c r="AJ594" s="183"/>
      <c r="AK594" s="183"/>
      <c r="AL594" s="183"/>
      <c r="AM594" s="183"/>
      <c r="AN594" s="183"/>
      <c r="AO594" s="183"/>
      <c r="AP594" s="183"/>
      <c r="AQ594" s="183"/>
      <c r="AR594" s="183"/>
      <c r="AS594" s="183"/>
      <c r="AT594" s="183"/>
      <c r="AU594" s="183"/>
      <c r="AV594" s="183"/>
      <c r="AW594" s="183"/>
      <c r="AX594" s="183"/>
      <c r="AY594" s="183"/>
      <c r="AZ594" s="183"/>
      <c r="BA594" s="183"/>
      <c r="BB594" s="183"/>
    </row>
    <row r="595" spans="1:54" x14ac:dyDescent="0.2">
      <c r="A595" s="183"/>
      <c r="B595" s="183"/>
      <c r="C595" s="183"/>
      <c r="D595" s="183"/>
      <c r="E595" s="183"/>
      <c r="F595" s="183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  <c r="AA595" s="183"/>
      <c r="AB595" s="183"/>
      <c r="AC595" s="183"/>
      <c r="AD595" s="183"/>
      <c r="AE595" s="183"/>
      <c r="AF595" s="183"/>
      <c r="AG595" s="183"/>
      <c r="AH595" s="183"/>
      <c r="AI595" s="183"/>
      <c r="AJ595" s="183"/>
      <c r="AK595" s="183"/>
      <c r="AL595" s="183"/>
      <c r="AM595" s="183"/>
      <c r="AN595" s="183"/>
      <c r="AO595" s="183"/>
      <c r="AP595" s="183"/>
      <c r="AQ595" s="183"/>
      <c r="AR595" s="183"/>
      <c r="AS595" s="183"/>
      <c r="AT595" s="183"/>
      <c r="AU595" s="183"/>
      <c r="AV595" s="183"/>
      <c r="AW595" s="183"/>
      <c r="AX595" s="183"/>
      <c r="AY595" s="183"/>
      <c r="AZ595" s="183"/>
      <c r="BA595" s="183"/>
      <c r="BB595" s="183"/>
    </row>
    <row r="596" spans="1:54" x14ac:dyDescent="0.2">
      <c r="A596" s="183"/>
      <c r="B596" s="183"/>
      <c r="C596" s="183"/>
      <c r="D596" s="183"/>
      <c r="E596" s="183"/>
      <c r="F596" s="183"/>
      <c r="G596" s="183"/>
      <c r="H596" s="183"/>
      <c r="I596" s="183"/>
      <c r="J596" s="183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  <c r="AA596" s="183"/>
      <c r="AB596" s="183"/>
      <c r="AC596" s="183"/>
      <c r="AD596" s="183"/>
      <c r="AE596" s="183"/>
      <c r="AF596" s="183"/>
      <c r="AG596" s="183"/>
      <c r="AH596" s="183"/>
      <c r="AI596" s="183"/>
      <c r="AJ596" s="183"/>
      <c r="AK596" s="183"/>
      <c r="AL596" s="183"/>
      <c r="AM596" s="183"/>
      <c r="AN596" s="183"/>
      <c r="AO596" s="183"/>
      <c r="AP596" s="183"/>
      <c r="AQ596" s="183"/>
      <c r="AR596" s="183"/>
      <c r="AS596" s="183"/>
      <c r="AT596" s="183"/>
      <c r="AU596" s="183"/>
      <c r="AV596" s="183"/>
      <c r="AW596" s="183"/>
      <c r="AX596" s="183"/>
      <c r="AY596" s="183"/>
      <c r="AZ596" s="183"/>
      <c r="BA596" s="183"/>
      <c r="BB596" s="183"/>
    </row>
    <row r="597" spans="1:54" x14ac:dyDescent="0.2">
      <c r="A597" s="183"/>
      <c r="B597" s="183"/>
      <c r="C597" s="183"/>
      <c r="D597" s="183"/>
      <c r="E597" s="183"/>
      <c r="F597" s="183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  <c r="AA597" s="183"/>
      <c r="AB597" s="183"/>
      <c r="AC597" s="183"/>
      <c r="AD597" s="183"/>
      <c r="AE597" s="183"/>
      <c r="AF597" s="183"/>
      <c r="AG597" s="183"/>
      <c r="AH597" s="183"/>
      <c r="AI597" s="183"/>
      <c r="AJ597" s="183"/>
      <c r="AK597" s="183"/>
      <c r="AL597" s="183"/>
      <c r="AM597" s="183"/>
      <c r="AN597" s="183"/>
      <c r="AO597" s="183"/>
      <c r="AP597" s="183"/>
      <c r="AQ597" s="183"/>
      <c r="AR597" s="183"/>
      <c r="AS597" s="183"/>
      <c r="AT597" s="183"/>
      <c r="AU597" s="183"/>
      <c r="AV597" s="183"/>
      <c r="AW597" s="183"/>
      <c r="AX597" s="183"/>
      <c r="AY597" s="183"/>
      <c r="AZ597" s="183"/>
      <c r="BA597" s="183"/>
      <c r="BB597" s="183"/>
    </row>
    <row r="598" spans="1:54" x14ac:dyDescent="0.2">
      <c r="A598" s="183"/>
      <c r="B598" s="183"/>
      <c r="C598" s="183"/>
      <c r="D598" s="183"/>
      <c r="E598" s="183"/>
      <c r="F598" s="183"/>
      <c r="G598" s="183"/>
      <c r="H598" s="183"/>
      <c r="I598" s="183"/>
      <c r="J598" s="183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  <c r="AA598" s="183"/>
      <c r="AB598" s="183"/>
      <c r="AC598" s="183"/>
      <c r="AD598" s="183"/>
      <c r="AE598" s="183"/>
      <c r="AF598" s="183"/>
      <c r="AG598" s="183"/>
      <c r="AH598" s="183"/>
      <c r="AI598" s="183"/>
      <c r="AJ598" s="183"/>
      <c r="AK598" s="183"/>
      <c r="AL598" s="183"/>
      <c r="AM598" s="183"/>
      <c r="AN598" s="183"/>
      <c r="AO598" s="183"/>
      <c r="AP598" s="183"/>
      <c r="AQ598" s="183"/>
      <c r="AR598" s="183"/>
      <c r="AS598" s="183"/>
      <c r="AT598" s="183"/>
      <c r="AU598" s="183"/>
      <c r="AV598" s="183"/>
      <c r="AW598" s="183"/>
      <c r="AX598" s="183"/>
      <c r="AY598" s="183"/>
      <c r="AZ598" s="183"/>
      <c r="BA598" s="183"/>
      <c r="BB598" s="183"/>
    </row>
    <row r="599" spans="1:54" x14ac:dyDescent="0.2">
      <c r="A599" s="183"/>
      <c r="B599" s="183"/>
      <c r="C599" s="183"/>
      <c r="D599" s="183"/>
      <c r="E599" s="183"/>
      <c r="F599" s="183"/>
      <c r="G599" s="183"/>
      <c r="H599" s="183"/>
      <c r="I599" s="183"/>
      <c r="J599" s="183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  <c r="AA599" s="183"/>
      <c r="AB599" s="183"/>
      <c r="AC599" s="183"/>
      <c r="AD599" s="183"/>
      <c r="AE599" s="183"/>
      <c r="AF599" s="183"/>
      <c r="AG599" s="183"/>
      <c r="AH599" s="183"/>
      <c r="AI599" s="183"/>
      <c r="AJ599" s="183"/>
      <c r="AK599" s="183"/>
      <c r="AL599" s="183"/>
      <c r="AM599" s="183"/>
      <c r="AN599" s="183"/>
      <c r="AO599" s="183"/>
      <c r="AP599" s="183"/>
      <c r="AQ599" s="183"/>
      <c r="AR599" s="183"/>
      <c r="AS599" s="183"/>
      <c r="AT599" s="183"/>
      <c r="AU599" s="183"/>
      <c r="AV599" s="183"/>
      <c r="AW599" s="183"/>
      <c r="AX599" s="183"/>
      <c r="AY599" s="183"/>
      <c r="AZ599" s="183"/>
      <c r="BA599" s="183"/>
      <c r="BB599" s="183"/>
    </row>
    <row r="600" spans="1:54" x14ac:dyDescent="0.2">
      <c r="A600" s="183"/>
      <c r="B600" s="183"/>
      <c r="C600" s="183"/>
      <c r="D600" s="183"/>
      <c r="E600" s="183"/>
      <c r="F600" s="183"/>
      <c r="G600" s="183"/>
      <c r="H600" s="183"/>
      <c r="I600" s="183"/>
      <c r="J600" s="183"/>
      <c r="K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  <c r="AA600" s="183"/>
      <c r="AB600" s="183"/>
      <c r="AC600" s="183"/>
      <c r="AD600" s="183"/>
      <c r="AE600" s="183"/>
      <c r="AF600" s="183"/>
      <c r="AG600" s="183"/>
      <c r="AH600" s="183"/>
      <c r="AI600" s="183"/>
      <c r="AJ600" s="183"/>
      <c r="AK600" s="183"/>
      <c r="AL600" s="183"/>
      <c r="AM600" s="183"/>
      <c r="AN600" s="183"/>
      <c r="AO600" s="183"/>
      <c r="AP600" s="183"/>
      <c r="AQ600" s="183"/>
      <c r="AR600" s="183"/>
      <c r="AS600" s="183"/>
      <c r="AT600" s="183"/>
      <c r="AU600" s="183"/>
      <c r="AV600" s="183"/>
      <c r="AW600" s="183"/>
      <c r="AX600" s="183"/>
      <c r="AY600" s="183"/>
      <c r="AZ600" s="183"/>
      <c r="BA600" s="183"/>
      <c r="BB600" s="183"/>
    </row>
    <row r="601" spans="1:54" x14ac:dyDescent="0.2">
      <c r="A601" s="183"/>
      <c r="B601" s="183"/>
      <c r="C601" s="183"/>
      <c r="D601" s="183"/>
      <c r="E601" s="183"/>
      <c r="F601" s="183"/>
      <c r="G601" s="183"/>
      <c r="H601" s="183"/>
      <c r="I601" s="183"/>
      <c r="J601" s="183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  <c r="AA601" s="183"/>
      <c r="AB601" s="183"/>
      <c r="AC601" s="183"/>
      <c r="AD601" s="183"/>
      <c r="AE601" s="183"/>
      <c r="AF601" s="183"/>
      <c r="AG601" s="183"/>
      <c r="AH601" s="183"/>
      <c r="AI601" s="183"/>
      <c r="AJ601" s="183"/>
      <c r="AK601" s="183"/>
      <c r="AL601" s="183"/>
      <c r="AM601" s="183"/>
      <c r="AN601" s="183"/>
      <c r="AO601" s="183"/>
      <c r="AP601" s="183"/>
      <c r="AQ601" s="183"/>
      <c r="AR601" s="183"/>
      <c r="AS601" s="183"/>
      <c r="AT601" s="183"/>
      <c r="AU601" s="183"/>
      <c r="AV601" s="183"/>
      <c r="AW601" s="183"/>
      <c r="AX601" s="183"/>
      <c r="AY601" s="183"/>
      <c r="AZ601" s="183"/>
      <c r="BA601" s="183"/>
      <c r="BB601" s="183"/>
    </row>
    <row r="602" spans="1:54" x14ac:dyDescent="0.2">
      <c r="A602" s="183"/>
      <c r="B602" s="183"/>
      <c r="C602" s="183"/>
      <c r="D602" s="183"/>
      <c r="E602" s="183"/>
      <c r="F602" s="183"/>
      <c r="G602" s="183"/>
      <c r="H602" s="183"/>
      <c r="I602" s="183"/>
      <c r="J602" s="183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  <c r="AA602" s="183"/>
      <c r="AB602" s="183"/>
      <c r="AC602" s="183"/>
      <c r="AD602" s="183"/>
      <c r="AE602" s="183"/>
      <c r="AF602" s="183"/>
      <c r="AG602" s="183"/>
      <c r="AH602" s="183"/>
      <c r="AI602" s="183"/>
      <c r="AJ602" s="183"/>
      <c r="AK602" s="183"/>
      <c r="AL602" s="183"/>
      <c r="AM602" s="183"/>
      <c r="AN602" s="183"/>
      <c r="AO602" s="183"/>
      <c r="AP602" s="183"/>
      <c r="AQ602" s="183"/>
      <c r="AR602" s="183"/>
      <c r="AS602" s="183"/>
      <c r="AT602" s="183"/>
      <c r="AU602" s="183"/>
      <c r="AV602" s="183"/>
      <c r="AW602" s="183"/>
      <c r="AX602" s="183"/>
      <c r="AY602" s="183"/>
      <c r="AZ602" s="183"/>
      <c r="BA602" s="183"/>
      <c r="BB602" s="183"/>
    </row>
    <row r="603" spans="1:54" x14ac:dyDescent="0.2">
      <c r="A603" s="183"/>
      <c r="B603" s="183"/>
      <c r="C603" s="183"/>
      <c r="D603" s="183"/>
      <c r="E603" s="183"/>
      <c r="F603" s="183"/>
      <c r="G603" s="183"/>
      <c r="H603" s="183"/>
      <c r="I603" s="183"/>
      <c r="J603" s="183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  <c r="AA603" s="183"/>
      <c r="AB603" s="183"/>
      <c r="AC603" s="183"/>
      <c r="AD603" s="183"/>
      <c r="AE603" s="183"/>
      <c r="AF603" s="183"/>
      <c r="AG603" s="183"/>
      <c r="AH603" s="183"/>
      <c r="AI603" s="183"/>
      <c r="AJ603" s="183"/>
      <c r="AK603" s="183"/>
      <c r="AL603" s="183"/>
      <c r="AM603" s="183"/>
      <c r="AN603" s="183"/>
      <c r="AO603" s="183"/>
      <c r="AP603" s="183"/>
      <c r="AQ603" s="183"/>
      <c r="AR603" s="183"/>
      <c r="AS603" s="183"/>
      <c r="AT603" s="183"/>
      <c r="AU603" s="183"/>
      <c r="AV603" s="183"/>
      <c r="AW603" s="183"/>
      <c r="AX603" s="183"/>
      <c r="AY603" s="183"/>
      <c r="AZ603" s="183"/>
      <c r="BA603" s="183"/>
      <c r="BB603" s="183"/>
    </row>
    <row r="604" spans="1:54" x14ac:dyDescent="0.2">
      <c r="A604" s="183"/>
      <c r="B604" s="183"/>
      <c r="C604" s="183"/>
      <c r="D604" s="183"/>
      <c r="E604" s="183"/>
      <c r="F604" s="183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  <c r="AA604" s="183"/>
      <c r="AB604" s="183"/>
      <c r="AC604" s="183"/>
      <c r="AD604" s="183"/>
      <c r="AE604" s="183"/>
      <c r="AF604" s="183"/>
      <c r="AG604" s="183"/>
      <c r="AH604" s="183"/>
      <c r="AI604" s="183"/>
      <c r="AJ604" s="183"/>
      <c r="AK604" s="183"/>
      <c r="AL604" s="183"/>
      <c r="AM604" s="183"/>
      <c r="AN604" s="183"/>
      <c r="AO604" s="183"/>
      <c r="AP604" s="183"/>
      <c r="AQ604" s="183"/>
      <c r="AR604" s="183"/>
      <c r="AS604" s="183"/>
      <c r="AT604" s="183"/>
      <c r="AU604" s="183"/>
      <c r="AV604" s="183"/>
      <c r="AW604" s="183"/>
      <c r="AX604" s="183"/>
      <c r="AY604" s="183"/>
      <c r="AZ604" s="183"/>
      <c r="BA604" s="183"/>
      <c r="BB604" s="183"/>
    </row>
    <row r="605" spans="1:54" x14ac:dyDescent="0.2">
      <c r="A605" s="183"/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  <c r="AB605" s="183"/>
      <c r="AC605" s="183"/>
      <c r="AD605" s="183"/>
      <c r="AE605" s="183"/>
      <c r="AF605" s="183"/>
      <c r="AG605" s="183"/>
      <c r="AH605" s="183"/>
      <c r="AI605" s="183"/>
      <c r="AJ605" s="183"/>
      <c r="AK605" s="183"/>
      <c r="AL605" s="183"/>
      <c r="AM605" s="183"/>
      <c r="AN605" s="183"/>
      <c r="AO605" s="183"/>
      <c r="AP605" s="183"/>
      <c r="AQ605" s="183"/>
      <c r="AR605" s="183"/>
      <c r="AS605" s="183"/>
      <c r="AT605" s="183"/>
      <c r="AU605" s="183"/>
      <c r="AV605" s="183"/>
      <c r="AW605" s="183"/>
      <c r="AX605" s="183"/>
      <c r="AY605" s="183"/>
      <c r="AZ605" s="183"/>
      <c r="BA605" s="183"/>
      <c r="BB605" s="183"/>
    </row>
    <row r="606" spans="1:54" x14ac:dyDescent="0.2">
      <c r="A606" s="183"/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  <c r="AB606" s="183"/>
      <c r="AC606" s="183"/>
      <c r="AD606" s="183"/>
      <c r="AE606" s="183"/>
      <c r="AF606" s="183"/>
      <c r="AG606" s="183"/>
      <c r="AH606" s="183"/>
      <c r="AI606" s="183"/>
      <c r="AJ606" s="183"/>
      <c r="AK606" s="183"/>
      <c r="AL606" s="183"/>
      <c r="AM606" s="183"/>
      <c r="AN606" s="183"/>
      <c r="AO606" s="183"/>
      <c r="AP606" s="183"/>
      <c r="AQ606" s="183"/>
      <c r="AR606" s="183"/>
      <c r="AS606" s="183"/>
      <c r="AT606" s="183"/>
      <c r="AU606" s="183"/>
      <c r="AV606" s="183"/>
      <c r="AW606" s="183"/>
      <c r="AX606" s="183"/>
      <c r="AY606" s="183"/>
      <c r="AZ606" s="183"/>
      <c r="BA606" s="183"/>
      <c r="BB606" s="183"/>
    </row>
    <row r="607" spans="1:54" x14ac:dyDescent="0.2">
      <c r="A607" s="183"/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  <c r="AB607" s="183"/>
      <c r="AC607" s="183"/>
      <c r="AD607" s="183"/>
      <c r="AE607" s="183"/>
      <c r="AF607" s="183"/>
      <c r="AG607" s="183"/>
      <c r="AH607" s="183"/>
      <c r="AI607" s="183"/>
      <c r="AJ607" s="183"/>
      <c r="AK607" s="183"/>
      <c r="AL607" s="183"/>
      <c r="AM607" s="183"/>
      <c r="AN607" s="183"/>
      <c r="AO607" s="183"/>
      <c r="AP607" s="183"/>
      <c r="AQ607" s="183"/>
      <c r="AR607" s="183"/>
      <c r="AS607" s="183"/>
      <c r="AT607" s="183"/>
      <c r="AU607" s="183"/>
      <c r="AV607" s="183"/>
      <c r="AW607" s="183"/>
      <c r="AX607" s="183"/>
      <c r="AY607" s="183"/>
      <c r="AZ607" s="183"/>
      <c r="BA607" s="183"/>
      <c r="BB607" s="183"/>
    </row>
    <row r="608" spans="1:54" x14ac:dyDescent="0.2">
      <c r="A608" s="183"/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183"/>
      <c r="AT608" s="183"/>
      <c r="AU608" s="183"/>
      <c r="AV608" s="183"/>
      <c r="AW608" s="183"/>
      <c r="AX608" s="183"/>
      <c r="AY608" s="183"/>
      <c r="AZ608" s="183"/>
      <c r="BA608" s="183"/>
      <c r="BB608" s="183"/>
    </row>
    <row r="609" spans="1:54" x14ac:dyDescent="0.2">
      <c r="A609" s="183"/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183"/>
      <c r="AT609" s="183"/>
      <c r="AU609" s="183"/>
      <c r="AV609" s="183"/>
      <c r="AW609" s="183"/>
      <c r="AX609" s="183"/>
      <c r="AY609" s="183"/>
      <c r="AZ609" s="183"/>
      <c r="BA609" s="183"/>
      <c r="BB609" s="183"/>
    </row>
    <row r="610" spans="1:54" x14ac:dyDescent="0.2">
      <c r="A610" s="183"/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  <c r="AB610" s="183"/>
      <c r="AC610" s="183"/>
      <c r="AD610" s="183"/>
      <c r="AE610" s="183"/>
      <c r="AF610" s="183"/>
      <c r="AG610" s="183"/>
      <c r="AH610" s="183"/>
      <c r="AI610" s="183"/>
      <c r="AJ610" s="183"/>
      <c r="AK610" s="183"/>
      <c r="AL610" s="183"/>
      <c r="AM610" s="183"/>
      <c r="AN610" s="183"/>
      <c r="AO610" s="183"/>
      <c r="AP610" s="183"/>
      <c r="AQ610" s="183"/>
      <c r="AR610" s="183"/>
      <c r="AS610" s="183"/>
      <c r="AT610" s="183"/>
      <c r="AU610" s="183"/>
      <c r="AV610" s="183"/>
      <c r="AW610" s="183"/>
      <c r="AX610" s="183"/>
      <c r="AY610" s="183"/>
      <c r="AZ610" s="183"/>
      <c r="BA610" s="183"/>
      <c r="BB610" s="183"/>
    </row>
    <row r="611" spans="1:54" x14ac:dyDescent="0.2">
      <c r="A611" s="183"/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  <c r="AB611" s="183"/>
      <c r="AC611" s="183"/>
      <c r="AD611" s="183"/>
      <c r="AE611" s="183"/>
      <c r="AF611" s="183"/>
      <c r="AG611" s="183"/>
      <c r="AH611" s="183"/>
      <c r="AI611" s="183"/>
      <c r="AJ611" s="183"/>
      <c r="AK611" s="183"/>
      <c r="AL611" s="183"/>
      <c r="AM611" s="183"/>
      <c r="AN611" s="183"/>
      <c r="AO611" s="183"/>
      <c r="AP611" s="183"/>
      <c r="AQ611" s="183"/>
      <c r="AR611" s="183"/>
      <c r="AS611" s="183"/>
      <c r="AT611" s="183"/>
      <c r="AU611" s="183"/>
      <c r="AV611" s="183"/>
      <c r="AW611" s="183"/>
      <c r="AX611" s="183"/>
      <c r="AY611" s="183"/>
      <c r="AZ611" s="183"/>
      <c r="BA611" s="183"/>
      <c r="BB611" s="183"/>
    </row>
    <row r="612" spans="1:54" x14ac:dyDescent="0.2">
      <c r="A612" s="183"/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  <c r="AB612" s="183"/>
      <c r="AC612" s="183"/>
      <c r="AD612" s="183"/>
      <c r="AE612" s="183"/>
      <c r="AF612" s="183"/>
      <c r="AG612" s="183"/>
      <c r="AH612" s="183"/>
      <c r="AI612" s="183"/>
      <c r="AJ612" s="183"/>
      <c r="AK612" s="183"/>
      <c r="AL612" s="183"/>
      <c r="AM612" s="183"/>
      <c r="AN612" s="183"/>
      <c r="AO612" s="183"/>
      <c r="AP612" s="183"/>
      <c r="AQ612" s="183"/>
      <c r="AR612" s="183"/>
      <c r="AS612" s="183"/>
      <c r="AT612" s="183"/>
      <c r="AU612" s="183"/>
      <c r="AV612" s="183"/>
      <c r="AW612" s="183"/>
      <c r="AX612" s="183"/>
      <c r="AY612" s="183"/>
      <c r="AZ612" s="183"/>
      <c r="BA612" s="183"/>
      <c r="BB612" s="183"/>
    </row>
    <row r="613" spans="1:54" x14ac:dyDescent="0.2">
      <c r="A613" s="183"/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183"/>
      <c r="AT613" s="183"/>
      <c r="AU613" s="183"/>
      <c r="AV613" s="183"/>
      <c r="AW613" s="183"/>
      <c r="AX613" s="183"/>
      <c r="AY613" s="183"/>
      <c r="AZ613" s="183"/>
      <c r="BA613" s="183"/>
      <c r="BB613" s="183"/>
    </row>
    <row r="614" spans="1:54" x14ac:dyDescent="0.2">
      <c r="A614" s="183"/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3"/>
      <c r="AT614" s="183"/>
      <c r="AU614" s="183"/>
      <c r="AV614" s="183"/>
      <c r="AW614" s="183"/>
      <c r="AX614" s="183"/>
      <c r="AY614" s="183"/>
      <c r="AZ614" s="183"/>
      <c r="BA614" s="183"/>
      <c r="BB614" s="183"/>
    </row>
    <row r="615" spans="1:54" x14ac:dyDescent="0.2">
      <c r="A615" s="183"/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183"/>
      <c r="AT615" s="183"/>
      <c r="AU615" s="183"/>
      <c r="AV615" s="183"/>
      <c r="AW615" s="183"/>
      <c r="AX615" s="183"/>
      <c r="AY615" s="183"/>
      <c r="AZ615" s="183"/>
      <c r="BA615" s="183"/>
      <c r="BB615" s="183"/>
    </row>
    <row r="616" spans="1:54" x14ac:dyDescent="0.2">
      <c r="A616" s="183"/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  <c r="AB616" s="183"/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  <c r="AO616" s="183"/>
      <c r="AP616" s="183"/>
      <c r="AQ616" s="183"/>
      <c r="AR616" s="183"/>
      <c r="AS616" s="183"/>
      <c r="AT616" s="183"/>
      <c r="AU616" s="183"/>
      <c r="AV616" s="183"/>
      <c r="AW616" s="183"/>
      <c r="AX616" s="183"/>
      <c r="AY616" s="183"/>
      <c r="AZ616" s="183"/>
      <c r="BA616" s="183"/>
      <c r="BB616" s="183"/>
    </row>
    <row r="617" spans="1:54" x14ac:dyDescent="0.2">
      <c r="A617" s="183"/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  <c r="AB617" s="183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183"/>
      <c r="AT617" s="183"/>
      <c r="AU617" s="183"/>
      <c r="AV617" s="183"/>
      <c r="AW617" s="183"/>
      <c r="AX617" s="183"/>
      <c r="AY617" s="183"/>
      <c r="AZ617" s="183"/>
      <c r="BA617" s="183"/>
      <c r="BB617" s="183"/>
    </row>
    <row r="618" spans="1:54" x14ac:dyDescent="0.2">
      <c r="A618" s="183"/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183"/>
      <c r="AT618" s="183"/>
      <c r="AU618" s="183"/>
      <c r="AV618" s="183"/>
      <c r="AW618" s="183"/>
      <c r="AX618" s="183"/>
      <c r="AY618" s="183"/>
      <c r="AZ618" s="183"/>
      <c r="BA618" s="183"/>
      <c r="BB618" s="183"/>
    </row>
    <row r="619" spans="1:54" x14ac:dyDescent="0.2">
      <c r="A619" s="183"/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  <c r="AB619" s="183"/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  <c r="AO619" s="183"/>
      <c r="AP619" s="183"/>
      <c r="AQ619" s="183"/>
      <c r="AR619" s="183"/>
      <c r="AS619" s="183"/>
      <c r="AT619" s="183"/>
      <c r="AU619" s="183"/>
      <c r="AV619" s="183"/>
      <c r="AW619" s="183"/>
      <c r="AX619" s="183"/>
      <c r="AY619" s="183"/>
      <c r="AZ619" s="183"/>
      <c r="BA619" s="183"/>
      <c r="BB619" s="183"/>
    </row>
    <row r="620" spans="1:54" x14ac:dyDescent="0.2">
      <c r="A620" s="183"/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  <c r="AB620" s="183"/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  <c r="AO620" s="183"/>
      <c r="AP620" s="183"/>
      <c r="AQ620" s="183"/>
      <c r="AR620" s="183"/>
      <c r="AS620" s="183"/>
      <c r="AT620" s="183"/>
      <c r="AU620" s="183"/>
      <c r="AV620" s="183"/>
      <c r="AW620" s="183"/>
      <c r="AX620" s="183"/>
      <c r="AY620" s="183"/>
      <c r="AZ620" s="183"/>
      <c r="BA620" s="183"/>
      <c r="BB620" s="183"/>
    </row>
    <row r="621" spans="1:54" x14ac:dyDescent="0.2">
      <c r="A621" s="183"/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  <c r="AB621" s="183"/>
      <c r="AC621" s="183"/>
      <c r="AD621" s="183"/>
      <c r="AE621" s="183"/>
      <c r="AF621" s="183"/>
      <c r="AG621" s="183"/>
      <c r="AH621" s="183"/>
      <c r="AI621" s="183"/>
      <c r="AJ621" s="183"/>
      <c r="AK621" s="183"/>
      <c r="AL621" s="183"/>
      <c r="AM621" s="183"/>
      <c r="AN621" s="183"/>
      <c r="AO621" s="183"/>
      <c r="AP621" s="183"/>
      <c r="AQ621" s="183"/>
      <c r="AR621" s="183"/>
      <c r="AS621" s="183"/>
      <c r="AT621" s="183"/>
      <c r="AU621" s="183"/>
      <c r="AV621" s="183"/>
      <c r="AW621" s="183"/>
      <c r="AX621" s="183"/>
      <c r="AY621" s="183"/>
      <c r="AZ621" s="183"/>
      <c r="BA621" s="183"/>
      <c r="BB621" s="183"/>
    </row>
    <row r="622" spans="1:54" x14ac:dyDescent="0.2">
      <c r="A622" s="183"/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  <c r="AB622" s="183"/>
      <c r="AC622" s="183"/>
      <c r="AD622" s="183"/>
      <c r="AE622" s="183"/>
      <c r="AF622" s="183"/>
      <c r="AG622" s="183"/>
      <c r="AH622" s="183"/>
      <c r="AI622" s="183"/>
      <c r="AJ622" s="183"/>
      <c r="AK622" s="183"/>
      <c r="AL622" s="183"/>
      <c r="AM622" s="183"/>
      <c r="AN622" s="183"/>
      <c r="AO622" s="183"/>
      <c r="AP622" s="183"/>
      <c r="AQ622" s="183"/>
      <c r="AR622" s="183"/>
      <c r="AS622" s="183"/>
      <c r="AT622" s="183"/>
      <c r="AU622" s="183"/>
      <c r="AV622" s="183"/>
      <c r="AW622" s="183"/>
      <c r="AX622" s="183"/>
      <c r="AY622" s="183"/>
      <c r="AZ622" s="183"/>
      <c r="BA622" s="183"/>
      <c r="BB622" s="183"/>
    </row>
    <row r="623" spans="1:54" x14ac:dyDescent="0.2">
      <c r="A623" s="183"/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  <c r="AB623" s="183"/>
      <c r="AC623" s="183"/>
      <c r="AD623" s="183"/>
      <c r="AE623" s="183"/>
      <c r="AF623" s="183"/>
      <c r="AG623" s="183"/>
      <c r="AH623" s="183"/>
      <c r="AI623" s="183"/>
      <c r="AJ623" s="183"/>
      <c r="AK623" s="183"/>
      <c r="AL623" s="183"/>
      <c r="AM623" s="183"/>
      <c r="AN623" s="183"/>
      <c r="AO623" s="183"/>
      <c r="AP623" s="183"/>
      <c r="AQ623" s="183"/>
      <c r="AR623" s="183"/>
      <c r="AS623" s="183"/>
      <c r="AT623" s="183"/>
      <c r="AU623" s="183"/>
      <c r="AV623" s="183"/>
      <c r="AW623" s="183"/>
      <c r="AX623" s="183"/>
      <c r="AY623" s="183"/>
      <c r="AZ623" s="183"/>
      <c r="BA623" s="183"/>
      <c r="BB623" s="183"/>
    </row>
    <row r="624" spans="1:54" x14ac:dyDescent="0.2">
      <c r="A624" s="183"/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  <c r="AB624" s="183"/>
      <c r="AC624" s="183"/>
      <c r="AD624" s="183"/>
      <c r="AE624" s="183"/>
      <c r="AF624" s="183"/>
      <c r="AG624" s="183"/>
      <c r="AH624" s="183"/>
      <c r="AI624" s="183"/>
      <c r="AJ624" s="183"/>
      <c r="AK624" s="183"/>
      <c r="AL624" s="183"/>
      <c r="AM624" s="183"/>
      <c r="AN624" s="183"/>
      <c r="AO624" s="183"/>
      <c r="AP624" s="183"/>
      <c r="AQ624" s="183"/>
      <c r="AR624" s="183"/>
      <c r="AS624" s="183"/>
      <c r="AT624" s="183"/>
      <c r="AU624" s="183"/>
      <c r="AV624" s="183"/>
      <c r="AW624" s="183"/>
      <c r="AX624" s="183"/>
      <c r="AY624" s="183"/>
      <c r="AZ624" s="183"/>
      <c r="BA624" s="183"/>
      <c r="BB624" s="183"/>
    </row>
    <row r="625" spans="1:54" x14ac:dyDescent="0.2">
      <c r="A625" s="183"/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  <c r="AB625" s="183"/>
      <c r="AC625" s="183"/>
      <c r="AD625" s="183"/>
      <c r="AE625" s="183"/>
      <c r="AF625" s="183"/>
      <c r="AG625" s="183"/>
      <c r="AH625" s="183"/>
      <c r="AI625" s="183"/>
      <c r="AJ625" s="183"/>
      <c r="AK625" s="183"/>
      <c r="AL625" s="183"/>
      <c r="AM625" s="183"/>
      <c r="AN625" s="183"/>
      <c r="AO625" s="183"/>
      <c r="AP625" s="183"/>
      <c r="AQ625" s="183"/>
      <c r="AR625" s="183"/>
      <c r="AS625" s="183"/>
      <c r="AT625" s="183"/>
      <c r="AU625" s="183"/>
      <c r="AV625" s="183"/>
      <c r="AW625" s="183"/>
      <c r="AX625" s="183"/>
      <c r="AY625" s="183"/>
      <c r="AZ625" s="183"/>
      <c r="BA625" s="183"/>
      <c r="BB625" s="183"/>
    </row>
    <row r="626" spans="1:54" x14ac:dyDescent="0.2">
      <c r="A626" s="183"/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  <c r="AB626" s="183"/>
      <c r="AC626" s="183"/>
      <c r="AD626" s="183"/>
      <c r="AE626" s="183"/>
      <c r="AF626" s="183"/>
      <c r="AG626" s="183"/>
      <c r="AH626" s="183"/>
      <c r="AI626" s="183"/>
      <c r="AJ626" s="183"/>
      <c r="AK626" s="183"/>
      <c r="AL626" s="183"/>
      <c r="AM626" s="183"/>
      <c r="AN626" s="183"/>
      <c r="AO626" s="183"/>
      <c r="AP626" s="183"/>
      <c r="AQ626" s="183"/>
      <c r="AR626" s="183"/>
      <c r="AS626" s="183"/>
      <c r="AT626" s="183"/>
      <c r="AU626" s="183"/>
      <c r="AV626" s="183"/>
      <c r="AW626" s="183"/>
      <c r="AX626" s="183"/>
      <c r="AY626" s="183"/>
      <c r="AZ626" s="183"/>
      <c r="BA626" s="183"/>
      <c r="BB626" s="183"/>
    </row>
    <row r="627" spans="1:54" x14ac:dyDescent="0.2">
      <c r="A627" s="183"/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  <c r="AB627" s="183"/>
      <c r="AC627" s="183"/>
      <c r="AD627" s="183"/>
      <c r="AE627" s="183"/>
      <c r="AF627" s="183"/>
      <c r="AG627" s="183"/>
      <c r="AH627" s="183"/>
      <c r="AI627" s="183"/>
      <c r="AJ627" s="183"/>
      <c r="AK627" s="183"/>
      <c r="AL627" s="183"/>
      <c r="AM627" s="183"/>
      <c r="AN627" s="183"/>
      <c r="AO627" s="183"/>
      <c r="AP627" s="183"/>
      <c r="AQ627" s="183"/>
      <c r="AR627" s="183"/>
      <c r="AS627" s="183"/>
      <c r="AT627" s="183"/>
      <c r="AU627" s="183"/>
      <c r="AV627" s="183"/>
      <c r="AW627" s="183"/>
      <c r="AX627" s="183"/>
      <c r="AY627" s="183"/>
      <c r="AZ627" s="183"/>
      <c r="BA627" s="183"/>
      <c r="BB627" s="183"/>
    </row>
    <row r="628" spans="1:54" x14ac:dyDescent="0.2">
      <c r="A628" s="183"/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  <c r="AB628" s="183"/>
      <c r="AC628" s="183"/>
      <c r="AD628" s="183"/>
      <c r="AE628" s="183"/>
      <c r="AF628" s="183"/>
      <c r="AG628" s="183"/>
      <c r="AH628" s="183"/>
      <c r="AI628" s="183"/>
      <c r="AJ628" s="183"/>
      <c r="AK628" s="183"/>
      <c r="AL628" s="183"/>
      <c r="AM628" s="183"/>
      <c r="AN628" s="183"/>
      <c r="AO628" s="183"/>
      <c r="AP628" s="183"/>
      <c r="AQ628" s="183"/>
      <c r="AR628" s="183"/>
      <c r="AS628" s="183"/>
      <c r="AT628" s="183"/>
      <c r="AU628" s="183"/>
      <c r="AV628" s="183"/>
      <c r="AW628" s="183"/>
      <c r="AX628" s="183"/>
      <c r="AY628" s="183"/>
      <c r="AZ628" s="183"/>
      <c r="BA628" s="183"/>
      <c r="BB628" s="183"/>
    </row>
    <row r="629" spans="1:54" x14ac:dyDescent="0.2">
      <c r="A629" s="183"/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  <c r="AB629" s="183"/>
      <c r="AC629" s="183"/>
      <c r="AD629" s="183"/>
      <c r="AE629" s="183"/>
      <c r="AF629" s="183"/>
      <c r="AG629" s="183"/>
      <c r="AH629" s="183"/>
      <c r="AI629" s="183"/>
      <c r="AJ629" s="183"/>
      <c r="AK629" s="183"/>
      <c r="AL629" s="183"/>
      <c r="AM629" s="183"/>
      <c r="AN629" s="183"/>
      <c r="AO629" s="183"/>
      <c r="AP629" s="183"/>
      <c r="AQ629" s="183"/>
      <c r="AR629" s="183"/>
      <c r="AS629" s="183"/>
      <c r="AT629" s="183"/>
      <c r="AU629" s="183"/>
      <c r="AV629" s="183"/>
      <c r="AW629" s="183"/>
      <c r="AX629" s="183"/>
      <c r="AY629" s="183"/>
      <c r="AZ629" s="183"/>
      <c r="BA629" s="183"/>
      <c r="BB629" s="183"/>
    </row>
    <row r="630" spans="1:54" x14ac:dyDescent="0.2">
      <c r="A630" s="183"/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  <c r="AB630" s="183"/>
      <c r="AC630" s="183"/>
      <c r="AD630" s="183"/>
      <c r="AE630" s="183"/>
      <c r="AF630" s="183"/>
      <c r="AG630" s="183"/>
      <c r="AH630" s="183"/>
      <c r="AI630" s="183"/>
      <c r="AJ630" s="183"/>
      <c r="AK630" s="183"/>
      <c r="AL630" s="183"/>
      <c r="AM630" s="183"/>
      <c r="AN630" s="183"/>
      <c r="AO630" s="183"/>
      <c r="AP630" s="183"/>
      <c r="AQ630" s="183"/>
      <c r="AR630" s="183"/>
      <c r="AS630" s="183"/>
      <c r="AT630" s="183"/>
      <c r="AU630" s="183"/>
      <c r="AV630" s="183"/>
      <c r="AW630" s="183"/>
      <c r="AX630" s="183"/>
      <c r="AY630" s="183"/>
      <c r="AZ630" s="183"/>
      <c r="BA630" s="183"/>
      <c r="BB630" s="183"/>
    </row>
    <row r="631" spans="1:54" x14ac:dyDescent="0.2">
      <c r="A631" s="183"/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  <c r="AB631" s="183"/>
      <c r="AC631" s="183"/>
      <c r="AD631" s="183"/>
      <c r="AE631" s="183"/>
      <c r="AF631" s="183"/>
      <c r="AG631" s="183"/>
      <c r="AH631" s="183"/>
      <c r="AI631" s="183"/>
      <c r="AJ631" s="183"/>
      <c r="AK631" s="183"/>
      <c r="AL631" s="183"/>
      <c r="AM631" s="183"/>
      <c r="AN631" s="183"/>
      <c r="AO631" s="183"/>
      <c r="AP631" s="183"/>
      <c r="AQ631" s="183"/>
      <c r="AR631" s="183"/>
      <c r="AS631" s="183"/>
      <c r="AT631" s="183"/>
      <c r="AU631" s="183"/>
      <c r="AV631" s="183"/>
      <c r="AW631" s="183"/>
      <c r="AX631" s="183"/>
      <c r="AY631" s="183"/>
      <c r="AZ631" s="183"/>
      <c r="BA631" s="183"/>
      <c r="BB631" s="183"/>
    </row>
    <row r="632" spans="1:54" x14ac:dyDescent="0.2">
      <c r="A632" s="183"/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  <c r="AB632" s="183"/>
      <c r="AC632" s="183"/>
      <c r="AD632" s="183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  <c r="AO632" s="183"/>
      <c r="AP632" s="183"/>
      <c r="AQ632" s="183"/>
      <c r="AR632" s="183"/>
      <c r="AS632" s="183"/>
      <c r="AT632" s="183"/>
      <c r="AU632" s="183"/>
      <c r="AV632" s="183"/>
      <c r="AW632" s="183"/>
      <c r="AX632" s="183"/>
      <c r="AY632" s="183"/>
      <c r="AZ632" s="183"/>
      <c r="BA632" s="183"/>
      <c r="BB632" s="183"/>
    </row>
    <row r="633" spans="1:54" x14ac:dyDescent="0.2">
      <c r="A633" s="183"/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  <c r="AB633" s="183"/>
      <c r="AC633" s="183"/>
      <c r="AD633" s="183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  <c r="AO633" s="183"/>
      <c r="AP633" s="183"/>
      <c r="AQ633" s="183"/>
      <c r="AR633" s="183"/>
      <c r="AS633" s="183"/>
      <c r="AT633" s="183"/>
      <c r="AU633" s="183"/>
      <c r="AV633" s="183"/>
      <c r="AW633" s="183"/>
      <c r="AX633" s="183"/>
      <c r="AY633" s="183"/>
      <c r="AZ633" s="183"/>
      <c r="BA633" s="183"/>
      <c r="BB633" s="183"/>
    </row>
    <row r="634" spans="1:54" x14ac:dyDescent="0.2">
      <c r="A634" s="183"/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  <c r="AB634" s="183"/>
      <c r="AC634" s="183"/>
      <c r="AD634" s="183"/>
      <c r="AE634" s="183"/>
      <c r="AF634" s="183"/>
      <c r="AG634" s="183"/>
      <c r="AH634" s="183"/>
      <c r="AI634" s="183"/>
      <c r="AJ634" s="183"/>
      <c r="AK634" s="183"/>
      <c r="AL634" s="183"/>
      <c r="AM634" s="183"/>
      <c r="AN634" s="183"/>
      <c r="AO634" s="183"/>
      <c r="AP634" s="183"/>
      <c r="AQ634" s="183"/>
      <c r="AR634" s="183"/>
      <c r="AS634" s="183"/>
      <c r="AT634" s="183"/>
      <c r="AU634" s="183"/>
      <c r="AV634" s="183"/>
      <c r="AW634" s="183"/>
      <c r="AX634" s="183"/>
      <c r="AY634" s="183"/>
      <c r="AZ634" s="183"/>
      <c r="BA634" s="183"/>
      <c r="BB634" s="183"/>
    </row>
    <row r="635" spans="1:54" x14ac:dyDescent="0.2">
      <c r="A635" s="183"/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  <c r="AB635" s="183"/>
      <c r="AC635" s="183"/>
      <c r="AD635" s="183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183"/>
      <c r="AT635" s="183"/>
      <c r="AU635" s="183"/>
      <c r="AV635" s="183"/>
      <c r="AW635" s="183"/>
      <c r="AX635" s="183"/>
      <c r="AY635" s="183"/>
      <c r="AZ635" s="183"/>
      <c r="BA635" s="183"/>
      <c r="BB635" s="183"/>
    </row>
    <row r="636" spans="1:54" x14ac:dyDescent="0.2">
      <c r="A636" s="183"/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  <c r="BA636" s="183"/>
      <c r="BB636" s="183"/>
    </row>
    <row r="637" spans="1:54" x14ac:dyDescent="0.2">
      <c r="A637" s="183"/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  <c r="AU637" s="183"/>
      <c r="AV637" s="183"/>
      <c r="AW637" s="183"/>
      <c r="AX637" s="183"/>
      <c r="AY637" s="183"/>
      <c r="AZ637" s="183"/>
      <c r="BA637" s="183"/>
      <c r="BB637" s="183"/>
    </row>
    <row r="638" spans="1:54" x14ac:dyDescent="0.2">
      <c r="A638" s="183"/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  <c r="BA638" s="183"/>
      <c r="BB638" s="183"/>
    </row>
    <row r="639" spans="1:54" x14ac:dyDescent="0.2">
      <c r="A639" s="183"/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3"/>
      <c r="AT639" s="183"/>
      <c r="AU639" s="183"/>
      <c r="AV639" s="183"/>
      <c r="AW639" s="183"/>
      <c r="AX639" s="183"/>
      <c r="AY639" s="183"/>
      <c r="AZ639" s="183"/>
      <c r="BA639" s="183"/>
      <c r="BB639" s="183"/>
    </row>
    <row r="640" spans="1:54" x14ac:dyDescent="0.2">
      <c r="A640" s="183"/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83"/>
      <c r="AT640" s="183"/>
      <c r="AU640" s="183"/>
      <c r="AV640" s="183"/>
      <c r="AW640" s="183"/>
      <c r="AX640" s="183"/>
      <c r="AY640" s="183"/>
      <c r="AZ640" s="183"/>
      <c r="BA640" s="183"/>
      <c r="BB640" s="183"/>
    </row>
    <row r="641" spans="1:54" x14ac:dyDescent="0.2">
      <c r="A641" s="183"/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  <c r="AG641" s="183"/>
      <c r="AH641" s="183"/>
      <c r="AI641" s="183"/>
      <c r="AJ641" s="183"/>
      <c r="AK641" s="183"/>
      <c r="AL641" s="183"/>
      <c r="AM641" s="183"/>
      <c r="AN641" s="183"/>
      <c r="AO641" s="183"/>
      <c r="AP641" s="183"/>
      <c r="AQ641" s="183"/>
      <c r="AR641" s="183"/>
      <c r="AS641" s="183"/>
      <c r="AT641" s="183"/>
      <c r="AU641" s="183"/>
      <c r="AV641" s="183"/>
      <c r="AW641" s="183"/>
      <c r="AX641" s="183"/>
      <c r="AY641" s="183"/>
      <c r="AZ641" s="183"/>
      <c r="BA641" s="183"/>
      <c r="BB641" s="183"/>
    </row>
    <row r="642" spans="1:54" x14ac:dyDescent="0.2">
      <c r="A642" s="183"/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183"/>
      <c r="AT642" s="183"/>
      <c r="AU642" s="183"/>
      <c r="AV642" s="183"/>
      <c r="AW642" s="183"/>
      <c r="AX642" s="183"/>
      <c r="AY642" s="183"/>
      <c r="AZ642" s="183"/>
      <c r="BA642" s="183"/>
      <c r="BB642" s="183"/>
    </row>
    <row r="643" spans="1:54" x14ac:dyDescent="0.2">
      <c r="A643" s="183"/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183"/>
      <c r="AT643" s="183"/>
      <c r="AU643" s="183"/>
      <c r="AV643" s="183"/>
      <c r="AW643" s="183"/>
      <c r="AX643" s="183"/>
      <c r="AY643" s="183"/>
      <c r="AZ643" s="183"/>
      <c r="BA643" s="183"/>
      <c r="BB643" s="183"/>
    </row>
    <row r="644" spans="1:54" x14ac:dyDescent="0.2">
      <c r="A644" s="183"/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183"/>
      <c r="AT644" s="183"/>
      <c r="AU644" s="183"/>
      <c r="AV644" s="183"/>
      <c r="AW644" s="183"/>
      <c r="AX644" s="183"/>
      <c r="AY644" s="183"/>
      <c r="AZ644" s="183"/>
      <c r="BA644" s="183"/>
      <c r="BB644" s="183"/>
    </row>
    <row r="645" spans="1:54" x14ac:dyDescent="0.2">
      <c r="A645" s="183"/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83"/>
      <c r="AL645" s="183"/>
      <c r="AM645" s="183"/>
      <c r="AN645" s="183"/>
      <c r="AO645" s="183"/>
      <c r="AP645" s="183"/>
      <c r="AQ645" s="183"/>
      <c r="AR645" s="183"/>
      <c r="AS645" s="183"/>
      <c r="AT645" s="183"/>
      <c r="AU645" s="183"/>
      <c r="AV645" s="183"/>
      <c r="AW645" s="183"/>
      <c r="AX645" s="183"/>
      <c r="AY645" s="183"/>
      <c r="AZ645" s="183"/>
      <c r="BA645" s="183"/>
      <c r="BB645" s="183"/>
    </row>
    <row r="646" spans="1:54" x14ac:dyDescent="0.2">
      <c r="A646" s="183"/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183"/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  <c r="BB646" s="183"/>
    </row>
    <row r="647" spans="1:54" x14ac:dyDescent="0.2">
      <c r="A647" s="183"/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  <c r="AG647" s="183"/>
      <c r="AH647" s="183"/>
      <c r="AI647" s="183"/>
      <c r="AJ647" s="183"/>
      <c r="AK647" s="183"/>
      <c r="AL647" s="183"/>
      <c r="AM647" s="183"/>
      <c r="AN647" s="183"/>
      <c r="AO647" s="183"/>
      <c r="AP647" s="183"/>
      <c r="AQ647" s="183"/>
      <c r="AR647" s="183"/>
      <c r="AS647" s="183"/>
      <c r="AT647" s="183"/>
      <c r="AU647" s="183"/>
      <c r="AV647" s="183"/>
      <c r="AW647" s="183"/>
      <c r="AX647" s="183"/>
      <c r="AY647" s="183"/>
      <c r="AZ647" s="183"/>
      <c r="BA647" s="183"/>
      <c r="BB647" s="183"/>
    </row>
    <row r="648" spans="1:54" x14ac:dyDescent="0.2">
      <c r="A648" s="183"/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  <c r="AB648" s="183"/>
      <c r="AC648" s="183"/>
      <c r="AD648" s="183"/>
      <c r="AE648" s="183"/>
      <c r="AF648" s="183"/>
      <c r="AG648" s="183"/>
      <c r="AH648" s="183"/>
      <c r="AI648" s="183"/>
      <c r="AJ648" s="183"/>
      <c r="AK648" s="183"/>
      <c r="AL648" s="183"/>
      <c r="AM648" s="183"/>
      <c r="AN648" s="183"/>
      <c r="AO648" s="183"/>
      <c r="AP648" s="183"/>
      <c r="AQ648" s="183"/>
      <c r="AR648" s="183"/>
      <c r="AS648" s="183"/>
      <c r="AT648" s="183"/>
      <c r="AU648" s="183"/>
      <c r="AV648" s="183"/>
      <c r="AW648" s="183"/>
      <c r="AX648" s="183"/>
      <c r="AY648" s="183"/>
      <c r="AZ648" s="183"/>
      <c r="BA648" s="183"/>
      <c r="BB648" s="183"/>
    </row>
    <row r="649" spans="1:54" x14ac:dyDescent="0.2">
      <c r="A649" s="183"/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  <c r="AG649" s="183"/>
      <c r="AH649" s="183"/>
      <c r="AI649" s="183"/>
      <c r="AJ649" s="183"/>
      <c r="AK649" s="183"/>
      <c r="AL649" s="183"/>
      <c r="AM649" s="183"/>
      <c r="AN649" s="183"/>
      <c r="AO649" s="183"/>
      <c r="AP649" s="183"/>
      <c r="AQ649" s="183"/>
      <c r="AR649" s="183"/>
      <c r="AS649" s="183"/>
      <c r="AT649" s="183"/>
      <c r="AU649" s="183"/>
      <c r="AV649" s="183"/>
      <c r="AW649" s="183"/>
      <c r="AX649" s="183"/>
      <c r="AY649" s="183"/>
      <c r="AZ649" s="183"/>
      <c r="BA649" s="183"/>
      <c r="BB649" s="183"/>
    </row>
    <row r="650" spans="1:54" x14ac:dyDescent="0.2">
      <c r="A650" s="183"/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  <c r="AG650" s="183"/>
      <c r="AH650" s="183"/>
      <c r="AI650" s="183"/>
      <c r="AJ650" s="183"/>
      <c r="AK650" s="183"/>
      <c r="AL650" s="183"/>
      <c r="AM650" s="183"/>
      <c r="AN650" s="183"/>
      <c r="AO650" s="183"/>
      <c r="AP650" s="183"/>
      <c r="AQ650" s="183"/>
      <c r="AR650" s="183"/>
      <c r="AS650" s="183"/>
      <c r="AT650" s="183"/>
      <c r="AU650" s="183"/>
      <c r="AV650" s="183"/>
      <c r="AW650" s="183"/>
      <c r="AX650" s="183"/>
      <c r="AY650" s="183"/>
      <c r="AZ650" s="183"/>
      <c r="BA650" s="183"/>
      <c r="BB650" s="183"/>
    </row>
    <row r="651" spans="1:54" x14ac:dyDescent="0.2">
      <c r="A651" s="183"/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  <c r="AB651" s="183"/>
      <c r="AC651" s="183"/>
      <c r="AD651" s="183"/>
      <c r="AE651" s="183"/>
      <c r="AF651" s="183"/>
      <c r="AG651" s="183"/>
      <c r="AH651" s="183"/>
      <c r="AI651" s="183"/>
      <c r="AJ651" s="183"/>
      <c r="AK651" s="183"/>
      <c r="AL651" s="183"/>
      <c r="AM651" s="183"/>
      <c r="AN651" s="183"/>
      <c r="AO651" s="183"/>
      <c r="AP651" s="183"/>
      <c r="AQ651" s="183"/>
      <c r="AR651" s="183"/>
      <c r="AS651" s="183"/>
      <c r="AT651" s="183"/>
      <c r="AU651" s="183"/>
      <c r="AV651" s="183"/>
      <c r="AW651" s="183"/>
      <c r="AX651" s="183"/>
      <c r="AY651" s="183"/>
      <c r="AZ651" s="183"/>
      <c r="BA651" s="183"/>
      <c r="BB651" s="183"/>
    </row>
    <row r="652" spans="1:54" x14ac:dyDescent="0.2">
      <c r="A652" s="183"/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  <c r="AB652" s="183"/>
      <c r="AC652" s="183"/>
      <c r="AD652" s="183"/>
      <c r="AE652" s="183"/>
      <c r="AF652" s="183"/>
      <c r="AG652" s="183"/>
      <c r="AH652" s="183"/>
      <c r="AI652" s="183"/>
      <c r="AJ652" s="183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  <c r="AU652" s="183"/>
      <c r="AV652" s="183"/>
      <c r="AW652" s="183"/>
      <c r="AX652" s="183"/>
      <c r="AY652" s="183"/>
      <c r="AZ652" s="183"/>
      <c r="BA652" s="183"/>
      <c r="BB652" s="183"/>
    </row>
    <row r="653" spans="1:54" x14ac:dyDescent="0.2">
      <c r="A653" s="183"/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  <c r="AB653" s="183"/>
      <c r="AC653" s="183"/>
      <c r="AD653" s="183"/>
      <c r="AE653" s="183"/>
      <c r="AF653" s="183"/>
      <c r="AG653" s="183"/>
      <c r="AH653" s="183"/>
      <c r="AI653" s="183"/>
      <c r="AJ653" s="183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  <c r="BA653" s="183"/>
      <c r="BB653" s="183"/>
    </row>
    <row r="654" spans="1:54" x14ac:dyDescent="0.2">
      <c r="A654" s="183"/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  <c r="AB654" s="183"/>
      <c r="AC654" s="183"/>
      <c r="AD654" s="183"/>
      <c r="AE654" s="183"/>
      <c r="AF654" s="183"/>
      <c r="AG654" s="183"/>
      <c r="AH654" s="183"/>
      <c r="AI654" s="183"/>
      <c r="AJ654" s="183"/>
      <c r="AK654" s="183"/>
      <c r="AL654" s="183"/>
      <c r="AM654" s="183"/>
      <c r="AN654" s="183"/>
      <c r="AO654" s="183"/>
      <c r="AP654" s="183"/>
      <c r="AQ654" s="183"/>
      <c r="AR654" s="183"/>
      <c r="AS654" s="183"/>
      <c r="AT654" s="183"/>
      <c r="AU654" s="183"/>
      <c r="AV654" s="183"/>
      <c r="AW654" s="183"/>
      <c r="AX654" s="183"/>
      <c r="AY654" s="183"/>
      <c r="AZ654" s="183"/>
      <c r="BA654" s="183"/>
      <c r="BB654" s="183"/>
    </row>
    <row r="655" spans="1:54" x14ac:dyDescent="0.2">
      <c r="A655" s="183"/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  <c r="AB655" s="183"/>
      <c r="AC655" s="183"/>
      <c r="AD655" s="183"/>
      <c r="AE655" s="183"/>
      <c r="AF655" s="183"/>
      <c r="AG655" s="183"/>
      <c r="AH655" s="183"/>
      <c r="AI655" s="183"/>
      <c r="AJ655" s="183"/>
      <c r="AK655" s="183"/>
      <c r="AL655" s="183"/>
      <c r="AM655" s="183"/>
      <c r="AN655" s="183"/>
      <c r="AO655" s="183"/>
      <c r="AP655" s="183"/>
      <c r="AQ655" s="183"/>
      <c r="AR655" s="183"/>
      <c r="AS655" s="183"/>
      <c r="AT655" s="183"/>
      <c r="AU655" s="183"/>
      <c r="AV655" s="183"/>
      <c r="AW655" s="183"/>
      <c r="AX655" s="183"/>
      <c r="AY655" s="183"/>
      <c r="AZ655" s="183"/>
      <c r="BA655" s="183"/>
      <c r="BB655" s="183"/>
    </row>
    <row r="656" spans="1:54" x14ac:dyDescent="0.2">
      <c r="A656" s="183"/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183"/>
      <c r="AT656" s="183"/>
      <c r="AU656" s="183"/>
      <c r="AV656" s="183"/>
      <c r="AW656" s="183"/>
      <c r="AX656" s="183"/>
      <c r="AY656" s="183"/>
      <c r="AZ656" s="183"/>
      <c r="BA656" s="183"/>
      <c r="BB656" s="183"/>
    </row>
    <row r="657" spans="1:54" x14ac:dyDescent="0.2">
      <c r="A657" s="183"/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  <c r="AB657" s="183"/>
      <c r="AC657" s="183"/>
      <c r="AD657" s="183"/>
      <c r="AE657" s="183"/>
      <c r="AF657" s="183"/>
      <c r="AG657" s="183"/>
      <c r="AH657" s="183"/>
      <c r="AI657" s="183"/>
      <c r="AJ657" s="183"/>
      <c r="AK657" s="183"/>
      <c r="AL657" s="183"/>
      <c r="AM657" s="183"/>
      <c r="AN657" s="183"/>
      <c r="AO657" s="183"/>
      <c r="AP657" s="183"/>
      <c r="AQ657" s="183"/>
      <c r="AR657" s="183"/>
      <c r="AS657" s="183"/>
      <c r="AT657" s="183"/>
      <c r="AU657" s="183"/>
      <c r="AV657" s="183"/>
      <c r="AW657" s="183"/>
      <c r="AX657" s="183"/>
      <c r="AY657" s="183"/>
      <c r="AZ657" s="183"/>
      <c r="BA657" s="183"/>
      <c r="BB657" s="183"/>
    </row>
    <row r="658" spans="1:54" x14ac:dyDescent="0.2">
      <c r="A658" s="183"/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  <c r="AB658" s="183"/>
      <c r="AC658" s="183"/>
      <c r="AD658" s="183"/>
      <c r="AE658" s="183"/>
      <c r="AF658" s="183"/>
      <c r="AG658" s="183"/>
      <c r="AH658" s="183"/>
      <c r="AI658" s="183"/>
      <c r="AJ658" s="183"/>
      <c r="AK658" s="183"/>
      <c r="AL658" s="183"/>
      <c r="AM658" s="183"/>
      <c r="AN658" s="183"/>
      <c r="AO658" s="183"/>
      <c r="AP658" s="183"/>
      <c r="AQ658" s="183"/>
      <c r="AR658" s="183"/>
      <c r="AS658" s="183"/>
      <c r="AT658" s="183"/>
      <c r="AU658" s="183"/>
      <c r="AV658" s="183"/>
      <c r="AW658" s="183"/>
      <c r="AX658" s="183"/>
      <c r="AY658" s="183"/>
      <c r="AZ658" s="183"/>
      <c r="BA658" s="183"/>
      <c r="BB658" s="183"/>
    </row>
    <row r="659" spans="1:54" x14ac:dyDescent="0.2">
      <c r="A659" s="183"/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  <c r="AB659" s="183"/>
      <c r="AC659" s="183"/>
      <c r="AD659" s="183"/>
      <c r="AE659" s="183"/>
      <c r="AF659" s="183"/>
      <c r="AG659" s="183"/>
      <c r="AH659" s="183"/>
      <c r="AI659" s="183"/>
      <c r="AJ659" s="183"/>
      <c r="AK659" s="183"/>
      <c r="AL659" s="183"/>
      <c r="AM659" s="183"/>
      <c r="AN659" s="183"/>
      <c r="AO659" s="183"/>
      <c r="AP659" s="183"/>
      <c r="AQ659" s="183"/>
      <c r="AR659" s="183"/>
      <c r="AS659" s="183"/>
      <c r="AT659" s="183"/>
      <c r="AU659" s="183"/>
      <c r="AV659" s="183"/>
      <c r="AW659" s="183"/>
      <c r="AX659" s="183"/>
      <c r="AY659" s="183"/>
      <c r="AZ659" s="183"/>
      <c r="BA659" s="183"/>
      <c r="BB659" s="183"/>
    </row>
    <row r="660" spans="1:54" x14ac:dyDescent="0.2">
      <c r="A660" s="183"/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  <c r="AB660" s="183"/>
      <c r="AC660" s="183"/>
      <c r="AD660" s="183"/>
      <c r="AE660" s="183"/>
      <c r="AF660" s="183"/>
      <c r="AG660" s="183"/>
      <c r="AH660" s="183"/>
      <c r="AI660" s="183"/>
      <c r="AJ660" s="183"/>
      <c r="AK660" s="183"/>
      <c r="AL660" s="183"/>
      <c r="AM660" s="183"/>
      <c r="AN660" s="183"/>
      <c r="AO660" s="183"/>
      <c r="AP660" s="183"/>
      <c r="AQ660" s="183"/>
      <c r="AR660" s="183"/>
      <c r="AS660" s="183"/>
      <c r="AT660" s="183"/>
      <c r="AU660" s="183"/>
      <c r="AV660" s="183"/>
      <c r="AW660" s="183"/>
      <c r="AX660" s="183"/>
      <c r="AY660" s="183"/>
      <c r="AZ660" s="183"/>
      <c r="BA660" s="183"/>
      <c r="BB660" s="183"/>
    </row>
    <row r="661" spans="1:54" x14ac:dyDescent="0.2">
      <c r="A661" s="183"/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  <c r="AB661" s="183"/>
      <c r="AC661" s="183"/>
      <c r="AD661" s="183"/>
      <c r="AE661" s="183"/>
      <c r="AF661" s="183"/>
      <c r="AG661" s="183"/>
      <c r="AH661" s="183"/>
      <c r="AI661" s="183"/>
      <c r="AJ661" s="183"/>
      <c r="AK661" s="183"/>
      <c r="AL661" s="183"/>
      <c r="AM661" s="183"/>
      <c r="AN661" s="183"/>
      <c r="AO661" s="183"/>
      <c r="AP661" s="183"/>
      <c r="AQ661" s="183"/>
      <c r="AR661" s="183"/>
      <c r="AS661" s="183"/>
      <c r="AT661" s="183"/>
      <c r="AU661" s="183"/>
      <c r="AV661" s="183"/>
      <c r="AW661" s="183"/>
      <c r="AX661" s="183"/>
      <c r="AY661" s="183"/>
      <c r="AZ661" s="183"/>
      <c r="BA661" s="183"/>
      <c r="BB661" s="183"/>
    </row>
    <row r="662" spans="1:54" x14ac:dyDescent="0.2">
      <c r="A662" s="183"/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  <c r="AB662" s="183"/>
      <c r="AC662" s="183"/>
      <c r="AD662" s="183"/>
      <c r="AE662" s="183"/>
      <c r="AF662" s="183"/>
      <c r="AG662" s="183"/>
      <c r="AH662" s="183"/>
      <c r="AI662" s="183"/>
      <c r="AJ662" s="183"/>
      <c r="AK662" s="183"/>
      <c r="AL662" s="183"/>
      <c r="AM662" s="183"/>
      <c r="AN662" s="183"/>
      <c r="AO662" s="183"/>
      <c r="AP662" s="183"/>
      <c r="AQ662" s="183"/>
      <c r="AR662" s="183"/>
      <c r="AS662" s="183"/>
      <c r="AT662" s="183"/>
      <c r="AU662" s="183"/>
      <c r="AV662" s="183"/>
      <c r="AW662" s="183"/>
      <c r="AX662" s="183"/>
      <c r="AY662" s="183"/>
      <c r="AZ662" s="183"/>
      <c r="BA662" s="183"/>
      <c r="BB662" s="183"/>
    </row>
    <row r="663" spans="1:54" x14ac:dyDescent="0.2">
      <c r="A663" s="183"/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  <c r="AB663" s="183"/>
      <c r="AC663" s="183"/>
      <c r="AD663" s="183"/>
      <c r="AE663" s="183"/>
      <c r="AF663" s="183"/>
      <c r="AG663" s="183"/>
      <c r="AH663" s="183"/>
      <c r="AI663" s="183"/>
      <c r="AJ663" s="183"/>
      <c r="AK663" s="183"/>
      <c r="AL663" s="183"/>
      <c r="AM663" s="183"/>
      <c r="AN663" s="183"/>
      <c r="AO663" s="183"/>
      <c r="AP663" s="183"/>
      <c r="AQ663" s="183"/>
      <c r="AR663" s="183"/>
      <c r="AS663" s="183"/>
      <c r="AT663" s="183"/>
      <c r="AU663" s="183"/>
      <c r="AV663" s="183"/>
      <c r="AW663" s="183"/>
      <c r="AX663" s="183"/>
      <c r="AY663" s="183"/>
      <c r="AZ663" s="183"/>
      <c r="BA663" s="183"/>
      <c r="BB663" s="183"/>
    </row>
    <row r="664" spans="1:54" x14ac:dyDescent="0.2">
      <c r="A664" s="183"/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  <c r="AB664" s="183"/>
      <c r="AC664" s="183"/>
      <c r="AD664" s="183"/>
      <c r="AE664" s="183"/>
      <c r="AF664" s="183"/>
      <c r="AG664" s="183"/>
      <c r="AH664" s="183"/>
      <c r="AI664" s="183"/>
      <c r="AJ664" s="183"/>
      <c r="AK664" s="183"/>
      <c r="AL664" s="183"/>
      <c r="AM664" s="183"/>
      <c r="AN664" s="183"/>
      <c r="AO664" s="183"/>
      <c r="AP664" s="183"/>
      <c r="AQ664" s="183"/>
      <c r="AR664" s="183"/>
      <c r="AS664" s="183"/>
      <c r="AT664" s="183"/>
      <c r="AU664" s="183"/>
      <c r="AV664" s="183"/>
      <c r="AW664" s="183"/>
      <c r="AX664" s="183"/>
      <c r="AY664" s="183"/>
      <c r="AZ664" s="183"/>
      <c r="BA664" s="183"/>
      <c r="BB664" s="183"/>
    </row>
    <row r="665" spans="1:54" x14ac:dyDescent="0.2">
      <c r="A665" s="183"/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  <c r="AB665" s="183"/>
      <c r="AC665" s="183"/>
      <c r="AD665" s="183"/>
      <c r="AE665" s="183"/>
      <c r="AF665" s="183"/>
      <c r="AG665" s="183"/>
      <c r="AH665" s="183"/>
      <c r="AI665" s="183"/>
      <c r="AJ665" s="183"/>
      <c r="AK665" s="183"/>
      <c r="AL665" s="183"/>
      <c r="AM665" s="183"/>
      <c r="AN665" s="183"/>
      <c r="AO665" s="183"/>
      <c r="AP665" s="183"/>
      <c r="AQ665" s="183"/>
      <c r="AR665" s="183"/>
      <c r="AS665" s="183"/>
      <c r="AT665" s="183"/>
      <c r="AU665" s="183"/>
      <c r="AV665" s="183"/>
      <c r="AW665" s="183"/>
      <c r="AX665" s="183"/>
      <c r="AY665" s="183"/>
      <c r="AZ665" s="183"/>
      <c r="BA665" s="183"/>
      <c r="BB665" s="183"/>
    </row>
    <row r="666" spans="1:54" x14ac:dyDescent="0.2">
      <c r="A666" s="183"/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  <c r="AB666" s="183"/>
      <c r="AC666" s="183"/>
      <c r="AD666" s="183"/>
      <c r="AE666" s="183"/>
      <c r="AF666" s="183"/>
      <c r="AG666" s="183"/>
      <c r="AH666" s="183"/>
      <c r="AI666" s="183"/>
      <c r="AJ666" s="183"/>
      <c r="AK666" s="183"/>
      <c r="AL666" s="183"/>
      <c r="AM666" s="183"/>
      <c r="AN666" s="183"/>
      <c r="AO666" s="183"/>
      <c r="AP666" s="183"/>
      <c r="AQ666" s="183"/>
      <c r="AR666" s="183"/>
      <c r="AS666" s="183"/>
      <c r="AT666" s="183"/>
      <c r="AU666" s="183"/>
      <c r="AV666" s="183"/>
      <c r="AW666" s="183"/>
      <c r="AX666" s="183"/>
      <c r="AY666" s="183"/>
      <c r="AZ666" s="183"/>
      <c r="BA666" s="183"/>
      <c r="BB666" s="183"/>
    </row>
    <row r="667" spans="1:54" x14ac:dyDescent="0.2">
      <c r="A667" s="183"/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  <c r="AB667" s="183"/>
      <c r="AC667" s="183"/>
      <c r="AD667" s="183"/>
      <c r="AE667" s="183"/>
      <c r="AF667" s="183"/>
      <c r="AG667" s="183"/>
      <c r="AH667" s="183"/>
      <c r="AI667" s="183"/>
      <c r="AJ667" s="183"/>
      <c r="AK667" s="183"/>
      <c r="AL667" s="183"/>
      <c r="AM667" s="183"/>
      <c r="AN667" s="183"/>
      <c r="AO667" s="183"/>
      <c r="AP667" s="183"/>
      <c r="AQ667" s="183"/>
      <c r="AR667" s="183"/>
      <c r="AS667" s="183"/>
      <c r="AT667" s="183"/>
      <c r="AU667" s="183"/>
      <c r="AV667" s="183"/>
      <c r="AW667" s="183"/>
      <c r="AX667" s="183"/>
      <c r="AY667" s="183"/>
      <c r="AZ667" s="183"/>
      <c r="BA667" s="183"/>
      <c r="BB667" s="183"/>
    </row>
    <row r="668" spans="1:54" x14ac:dyDescent="0.2">
      <c r="A668" s="183"/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  <c r="AB668" s="183"/>
      <c r="AC668" s="183"/>
      <c r="AD668" s="183"/>
      <c r="AE668" s="183"/>
      <c r="AF668" s="183"/>
      <c r="AG668" s="183"/>
      <c r="AH668" s="183"/>
      <c r="AI668" s="183"/>
      <c r="AJ668" s="183"/>
      <c r="AK668" s="183"/>
      <c r="AL668" s="183"/>
      <c r="AM668" s="183"/>
      <c r="AN668" s="183"/>
      <c r="AO668" s="183"/>
      <c r="AP668" s="183"/>
      <c r="AQ668" s="183"/>
      <c r="AR668" s="183"/>
      <c r="AS668" s="183"/>
      <c r="AT668" s="183"/>
      <c r="AU668" s="183"/>
      <c r="AV668" s="183"/>
      <c r="AW668" s="183"/>
      <c r="AX668" s="183"/>
      <c r="AY668" s="183"/>
      <c r="AZ668" s="183"/>
      <c r="BA668" s="183"/>
      <c r="BB668" s="183"/>
    </row>
    <row r="669" spans="1:54" x14ac:dyDescent="0.2">
      <c r="A669" s="183"/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183"/>
      <c r="AT669" s="183"/>
      <c r="AU669" s="183"/>
      <c r="AV669" s="183"/>
      <c r="AW669" s="183"/>
      <c r="AX669" s="183"/>
      <c r="AY669" s="183"/>
      <c r="AZ669" s="183"/>
      <c r="BA669" s="183"/>
      <c r="BB669" s="183"/>
    </row>
    <row r="670" spans="1:54" x14ac:dyDescent="0.2">
      <c r="A670" s="183"/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183"/>
      <c r="AT670" s="183"/>
      <c r="AU670" s="183"/>
      <c r="AV670" s="183"/>
      <c r="AW670" s="183"/>
      <c r="AX670" s="183"/>
      <c r="AY670" s="183"/>
      <c r="AZ670" s="183"/>
      <c r="BA670" s="183"/>
      <c r="BB670" s="183"/>
    </row>
    <row r="671" spans="1:54" x14ac:dyDescent="0.2">
      <c r="A671" s="183"/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183"/>
      <c r="AT671" s="183"/>
      <c r="AU671" s="183"/>
      <c r="AV671" s="183"/>
      <c r="AW671" s="183"/>
      <c r="AX671" s="183"/>
      <c r="AY671" s="183"/>
      <c r="AZ671" s="183"/>
      <c r="BA671" s="183"/>
      <c r="BB671" s="183"/>
    </row>
    <row r="672" spans="1:54" x14ac:dyDescent="0.2">
      <c r="A672" s="183"/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183"/>
      <c r="AT672" s="183"/>
      <c r="AU672" s="183"/>
      <c r="AV672" s="183"/>
      <c r="AW672" s="183"/>
      <c r="AX672" s="183"/>
      <c r="AY672" s="183"/>
      <c r="AZ672" s="183"/>
      <c r="BA672" s="183"/>
      <c r="BB672" s="183"/>
    </row>
    <row r="673" spans="1:54" x14ac:dyDescent="0.2">
      <c r="A673" s="183"/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183"/>
      <c r="AT673" s="183"/>
      <c r="AU673" s="183"/>
      <c r="AV673" s="183"/>
      <c r="AW673" s="183"/>
      <c r="AX673" s="183"/>
      <c r="AY673" s="183"/>
      <c r="AZ673" s="183"/>
      <c r="BA673" s="183"/>
      <c r="BB673" s="183"/>
    </row>
    <row r="674" spans="1:54" x14ac:dyDescent="0.2">
      <c r="A674" s="183"/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183"/>
      <c r="AT674" s="183"/>
      <c r="AU674" s="183"/>
      <c r="AV674" s="183"/>
      <c r="AW674" s="183"/>
      <c r="AX674" s="183"/>
      <c r="AY674" s="183"/>
      <c r="AZ674" s="183"/>
      <c r="BA674" s="183"/>
      <c r="BB674" s="183"/>
    </row>
    <row r="675" spans="1:54" x14ac:dyDescent="0.2">
      <c r="A675" s="183"/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183"/>
      <c r="AT675" s="183"/>
      <c r="AU675" s="183"/>
      <c r="AV675" s="183"/>
      <c r="AW675" s="183"/>
      <c r="AX675" s="183"/>
      <c r="AY675" s="183"/>
      <c r="AZ675" s="183"/>
      <c r="BA675" s="183"/>
      <c r="BB675" s="183"/>
    </row>
    <row r="676" spans="1:54" x14ac:dyDescent="0.2">
      <c r="A676" s="183"/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183"/>
      <c r="AT676" s="183"/>
      <c r="AU676" s="183"/>
      <c r="AV676" s="183"/>
      <c r="AW676" s="183"/>
      <c r="AX676" s="183"/>
      <c r="AY676" s="183"/>
      <c r="AZ676" s="183"/>
      <c r="BA676" s="183"/>
      <c r="BB676" s="183"/>
    </row>
    <row r="677" spans="1:54" x14ac:dyDescent="0.2">
      <c r="A677" s="183"/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183"/>
      <c r="AT677" s="183"/>
      <c r="AU677" s="183"/>
      <c r="AV677" s="183"/>
      <c r="AW677" s="183"/>
      <c r="AX677" s="183"/>
      <c r="AY677" s="183"/>
      <c r="AZ677" s="183"/>
      <c r="BA677" s="183"/>
      <c r="BB677" s="183"/>
    </row>
    <row r="678" spans="1:54" x14ac:dyDescent="0.2">
      <c r="A678" s="183"/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  <c r="AB678" s="183"/>
      <c r="AC678" s="183"/>
      <c r="AD678" s="183"/>
      <c r="AE678" s="183"/>
      <c r="AF678" s="183"/>
      <c r="AG678" s="183"/>
      <c r="AH678" s="183"/>
      <c r="AI678" s="183"/>
      <c r="AJ678" s="183"/>
      <c r="AK678" s="183"/>
      <c r="AL678" s="183"/>
      <c r="AM678" s="183"/>
      <c r="AN678" s="183"/>
      <c r="AO678" s="183"/>
      <c r="AP678" s="183"/>
      <c r="AQ678" s="183"/>
      <c r="AR678" s="183"/>
      <c r="AS678" s="183"/>
      <c r="AT678" s="183"/>
      <c r="AU678" s="183"/>
      <c r="AV678" s="183"/>
      <c r="AW678" s="183"/>
      <c r="AX678" s="183"/>
      <c r="AY678" s="183"/>
      <c r="AZ678" s="183"/>
      <c r="BA678" s="183"/>
      <c r="BB678" s="183"/>
    </row>
    <row r="679" spans="1:54" x14ac:dyDescent="0.2">
      <c r="A679" s="183"/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  <c r="AB679" s="183"/>
      <c r="AC679" s="183"/>
      <c r="AD679" s="183"/>
      <c r="AE679" s="183"/>
      <c r="AF679" s="183"/>
      <c r="AG679" s="183"/>
      <c r="AH679" s="183"/>
      <c r="AI679" s="183"/>
      <c r="AJ679" s="183"/>
      <c r="AK679" s="183"/>
      <c r="AL679" s="183"/>
      <c r="AM679" s="183"/>
      <c r="AN679" s="183"/>
      <c r="AO679" s="183"/>
      <c r="AP679" s="183"/>
      <c r="AQ679" s="183"/>
      <c r="AR679" s="183"/>
      <c r="AS679" s="183"/>
      <c r="AT679" s="183"/>
      <c r="AU679" s="183"/>
      <c r="AV679" s="183"/>
      <c r="AW679" s="183"/>
      <c r="AX679" s="183"/>
      <c r="AY679" s="183"/>
      <c r="AZ679" s="183"/>
      <c r="BA679" s="183"/>
      <c r="BB679" s="183"/>
    </row>
    <row r="680" spans="1:54" x14ac:dyDescent="0.2">
      <c r="A680" s="183"/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  <c r="AB680" s="183"/>
      <c r="AC680" s="183"/>
      <c r="AD680" s="183"/>
      <c r="AE680" s="183"/>
      <c r="AF680" s="183"/>
      <c r="AG680" s="183"/>
      <c r="AH680" s="183"/>
      <c r="AI680" s="183"/>
      <c r="AJ680" s="183"/>
      <c r="AK680" s="183"/>
      <c r="AL680" s="183"/>
      <c r="AM680" s="183"/>
      <c r="AN680" s="183"/>
      <c r="AO680" s="183"/>
      <c r="AP680" s="183"/>
      <c r="AQ680" s="183"/>
      <c r="AR680" s="183"/>
      <c r="AS680" s="183"/>
      <c r="AT680" s="183"/>
      <c r="AU680" s="183"/>
      <c r="AV680" s="183"/>
      <c r="AW680" s="183"/>
      <c r="AX680" s="183"/>
      <c r="AY680" s="183"/>
      <c r="AZ680" s="183"/>
      <c r="BA680" s="183"/>
      <c r="BB680" s="183"/>
    </row>
    <row r="681" spans="1:54" x14ac:dyDescent="0.2">
      <c r="A681" s="183"/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  <c r="AB681" s="183"/>
      <c r="AC681" s="183"/>
      <c r="AD681" s="183"/>
      <c r="AE681" s="183"/>
      <c r="AF681" s="183"/>
      <c r="AG681" s="183"/>
      <c r="AH681" s="183"/>
      <c r="AI681" s="183"/>
      <c r="AJ681" s="183"/>
      <c r="AK681" s="183"/>
      <c r="AL681" s="183"/>
      <c r="AM681" s="183"/>
      <c r="AN681" s="183"/>
      <c r="AO681" s="183"/>
      <c r="AP681" s="183"/>
      <c r="AQ681" s="183"/>
      <c r="AR681" s="183"/>
      <c r="AS681" s="183"/>
      <c r="AT681" s="183"/>
      <c r="AU681" s="183"/>
      <c r="AV681" s="183"/>
      <c r="AW681" s="183"/>
      <c r="AX681" s="183"/>
      <c r="AY681" s="183"/>
      <c r="AZ681" s="183"/>
      <c r="BA681" s="183"/>
      <c r="BB681" s="183"/>
    </row>
    <row r="682" spans="1:54" x14ac:dyDescent="0.2">
      <c r="A682" s="183"/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  <c r="AB682" s="183"/>
      <c r="AC682" s="183"/>
      <c r="AD682" s="183"/>
      <c r="AE682" s="183"/>
      <c r="AF682" s="183"/>
      <c r="AG682" s="183"/>
      <c r="AH682" s="183"/>
      <c r="AI682" s="183"/>
      <c r="AJ682" s="183"/>
      <c r="AK682" s="183"/>
      <c r="AL682" s="183"/>
      <c r="AM682" s="183"/>
      <c r="AN682" s="183"/>
      <c r="AO682" s="183"/>
      <c r="AP682" s="183"/>
      <c r="AQ682" s="183"/>
      <c r="AR682" s="183"/>
      <c r="AS682" s="183"/>
      <c r="AT682" s="183"/>
      <c r="AU682" s="183"/>
      <c r="AV682" s="183"/>
      <c r="AW682" s="183"/>
      <c r="AX682" s="183"/>
      <c r="AY682" s="183"/>
      <c r="AZ682" s="183"/>
      <c r="BA682" s="183"/>
      <c r="BB682" s="183"/>
    </row>
    <row r="683" spans="1:54" x14ac:dyDescent="0.2">
      <c r="A683" s="183"/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  <c r="AB683" s="183"/>
      <c r="AC683" s="183"/>
      <c r="AD683" s="183"/>
      <c r="AE683" s="183"/>
      <c r="AF683" s="183"/>
      <c r="AG683" s="183"/>
      <c r="AH683" s="183"/>
      <c r="AI683" s="183"/>
      <c r="AJ683" s="183"/>
      <c r="AK683" s="183"/>
      <c r="AL683" s="183"/>
      <c r="AM683" s="183"/>
      <c r="AN683" s="183"/>
      <c r="AO683" s="183"/>
      <c r="AP683" s="183"/>
      <c r="AQ683" s="183"/>
      <c r="AR683" s="183"/>
      <c r="AS683" s="183"/>
      <c r="AT683" s="183"/>
      <c r="AU683" s="183"/>
      <c r="AV683" s="183"/>
      <c r="AW683" s="183"/>
      <c r="AX683" s="183"/>
      <c r="AY683" s="183"/>
      <c r="AZ683" s="183"/>
      <c r="BA683" s="183"/>
      <c r="BB683" s="183"/>
    </row>
    <row r="684" spans="1:54" x14ac:dyDescent="0.2">
      <c r="A684" s="183"/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  <c r="AB684" s="183"/>
      <c r="AC684" s="183"/>
      <c r="AD684" s="183"/>
      <c r="AE684" s="183"/>
      <c r="AF684" s="183"/>
      <c r="AG684" s="183"/>
      <c r="AH684" s="183"/>
      <c r="AI684" s="183"/>
      <c r="AJ684" s="183"/>
      <c r="AK684" s="183"/>
      <c r="AL684" s="183"/>
      <c r="AM684" s="183"/>
      <c r="AN684" s="183"/>
      <c r="AO684" s="183"/>
      <c r="AP684" s="183"/>
      <c r="AQ684" s="183"/>
      <c r="AR684" s="183"/>
      <c r="AS684" s="183"/>
      <c r="AT684" s="183"/>
      <c r="AU684" s="183"/>
      <c r="AV684" s="183"/>
      <c r="AW684" s="183"/>
      <c r="AX684" s="183"/>
      <c r="AY684" s="183"/>
      <c r="AZ684" s="183"/>
      <c r="BA684" s="183"/>
      <c r="BB684" s="183"/>
    </row>
    <row r="685" spans="1:54" x14ac:dyDescent="0.2">
      <c r="A685" s="183"/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  <c r="AB685" s="183"/>
      <c r="AC685" s="183"/>
      <c r="AD685" s="183"/>
      <c r="AE685" s="183"/>
      <c r="AF685" s="183"/>
      <c r="AG685" s="183"/>
      <c r="AH685" s="183"/>
      <c r="AI685" s="183"/>
      <c r="AJ685" s="183"/>
      <c r="AK685" s="183"/>
      <c r="AL685" s="183"/>
      <c r="AM685" s="183"/>
      <c r="AN685" s="183"/>
      <c r="AO685" s="183"/>
      <c r="AP685" s="183"/>
      <c r="AQ685" s="183"/>
      <c r="AR685" s="183"/>
      <c r="AS685" s="183"/>
      <c r="AT685" s="183"/>
      <c r="AU685" s="183"/>
      <c r="AV685" s="183"/>
      <c r="AW685" s="183"/>
      <c r="AX685" s="183"/>
      <c r="AY685" s="183"/>
      <c r="AZ685" s="183"/>
      <c r="BA685" s="183"/>
      <c r="BB685" s="183"/>
    </row>
    <row r="686" spans="1:54" x14ac:dyDescent="0.2">
      <c r="A686" s="183"/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  <c r="AB686" s="183"/>
      <c r="AC686" s="183"/>
      <c r="AD686" s="183"/>
      <c r="AE686" s="183"/>
      <c r="AF686" s="183"/>
      <c r="AG686" s="183"/>
      <c r="AH686" s="183"/>
      <c r="AI686" s="183"/>
      <c r="AJ686" s="183"/>
      <c r="AK686" s="183"/>
      <c r="AL686" s="183"/>
      <c r="AM686" s="183"/>
      <c r="AN686" s="183"/>
      <c r="AO686" s="183"/>
      <c r="AP686" s="183"/>
      <c r="AQ686" s="183"/>
      <c r="AR686" s="183"/>
      <c r="AS686" s="183"/>
      <c r="AT686" s="183"/>
      <c r="AU686" s="183"/>
      <c r="AV686" s="183"/>
      <c r="AW686" s="183"/>
      <c r="AX686" s="183"/>
      <c r="AY686" s="183"/>
      <c r="AZ686" s="183"/>
      <c r="BA686" s="183"/>
      <c r="BB686" s="183"/>
    </row>
    <row r="687" spans="1:54" x14ac:dyDescent="0.2">
      <c r="A687" s="183"/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  <c r="AB687" s="183"/>
      <c r="AC687" s="183"/>
      <c r="AD687" s="183"/>
      <c r="AE687" s="183"/>
      <c r="AF687" s="183"/>
      <c r="AG687" s="183"/>
      <c r="AH687" s="183"/>
      <c r="AI687" s="183"/>
      <c r="AJ687" s="183"/>
      <c r="AK687" s="183"/>
      <c r="AL687" s="183"/>
      <c r="AM687" s="183"/>
      <c r="AN687" s="183"/>
      <c r="AO687" s="183"/>
      <c r="AP687" s="183"/>
      <c r="AQ687" s="183"/>
      <c r="AR687" s="183"/>
      <c r="AS687" s="183"/>
      <c r="AT687" s="183"/>
      <c r="AU687" s="183"/>
      <c r="AV687" s="183"/>
      <c r="AW687" s="183"/>
      <c r="AX687" s="183"/>
      <c r="AY687" s="183"/>
      <c r="AZ687" s="183"/>
      <c r="BA687" s="183"/>
      <c r="BB687" s="183"/>
    </row>
    <row r="688" spans="1:54" x14ac:dyDescent="0.2">
      <c r="A688" s="183"/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  <c r="AB688" s="183"/>
      <c r="AC688" s="183"/>
      <c r="AD688" s="183"/>
      <c r="AE688" s="183"/>
      <c r="AF688" s="183"/>
      <c r="AG688" s="183"/>
      <c r="AH688" s="183"/>
      <c r="AI688" s="183"/>
      <c r="AJ688" s="183"/>
      <c r="AK688" s="183"/>
      <c r="AL688" s="183"/>
      <c r="AM688" s="183"/>
      <c r="AN688" s="183"/>
      <c r="AO688" s="183"/>
      <c r="AP688" s="183"/>
      <c r="AQ688" s="183"/>
      <c r="AR688" s="183"/>
      <c r="AS688" s="183"/>
      <c r="AT688" s="183"/>
      <c r="AU688" s="183"/>
      <c r="AV688" s="183"/>
      <c r="AW688" s="183"/>
      <c r="AX688" s="183"/>
      <c r="AY688" s="183"/>
      <c r="AZ688" s="183"/>
      <c r="BA688" s="183"/>
      <c r="BB688" s="183"/>
    </row>
    <row r="689" spans="1:54" x14ac:dyDescent="0.2">
      <c r="A689" s="183"/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  <c r="AB689" s="183"/>
      <c r="AC689" s="183"/>
      <c r="AD689" s="183"/>
      <c r="AE689" s="183"/>
      <c r="AF689" s="183"/>
      <c r="AG689" s="183"/>
      <c r="AH689" s="183"/>
      <c r="AI689" s="183"/>
      <c r="AJ689" s="183"/>
      <c r="AK689" s="183"/>
      <c r="AL689" s="183"/>
      <c r="AM689" s="183"/>
      <c r="AN689" s="183"/>
      <c r="AO689" s="183"/>
      <c r="AP689" s="183"/>
      <c r="AQ689" s="183"/>
      <c r="AR689" s="183"/>
      <c r="AS689" s="183"/>
      <c r="AT689" s="183"/>
      <c r="AU689" s="183"/>
      <c r="AV689" s="183"/>
      <c r="AW689" s="183"/>
      <c r="AX689" s="183"/>
      <c r="AY689" s="183"/>
      <c r="AZ689" s="183"/>
      <c r="BA689" s="183"/>
      <c r="BB689" s="183"/>
    </row>
    <row r="690" spans="1:54" x14ac:dyDescent="0.2">
      <c r="A690" s="183"/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  <c r="AB690" s="183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183"/>
      <c r="AT690" s="183"/>
      <c r="AU690" s="183"/>
      <c r="AV690" s="183"/>
      <c r="AW690" s="183"/>
      <c r="AX690" s="183"/>
      <c r="AY690" s="183"/>
      <c r="AZ690" s="183"/>
      <c r="BA690" s="183"/>
      <c r="BB690" s="183"/>
    </row>
    <row r="691" spans="1:54" x14ac:dyDescent="0.2">
      <c r="A691" s="183"/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3"/>
      <c r="AT691" s="183"/>
      <c r="AU691" s="183"/>
      <c r="AV691" s="183"/>
      <c r="AW691" s="183"/>
      <c r="AX691" s="183"/>
      <c r="AY691" s="183"/>
      <c r="AZ691" s="183"/>
      <c r="BA691" s="183"/>
      <c r="BB691" s="183"/>
    </row>
    <row r="692" spans="1:54" x14ac:dyDescent="0.2">
      <c r="A692" s="183"/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3"/>
      <c r="AT692" s="183"/>
      <c r="AU692" s="183"/>
      <c r="AV692" s="183"/>
      <c r="AW692" s="183"/>
      <c r="AX692" s="183"/>
      <c r="AY692" s="183"/>
      <c r="AZ692" s="183"/>
      <c r="BA692" s="183"/>
      <c r="BB692" s="183"/>
    </row>
    <row r="693" spans="1:54" x14ac:dyDescent="0.2">
      <c r="A693" s="183"/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3"/>
      <c r="AT693" s="183"/>
      <c r="AU693" s="183"/>
      <c r="AV693" s="183"/>
      <c r="AW693" s="183"/>
      <c r="AX693" s="183"/>
      <c r="AY693" s="183"/>
      <c r="AZ693" s="183"/>
      <c r="BA693" s="183"/>
      <c r="BB693" s="183"/>
    </row>
    <row r="694" spans="1:54" x14ac:dyDescent="0.2">
      <c r="A694" s="183"/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183"/>
      <c r="AT694" s="183"/>
      <c r="AU694" s="183"/>
      <c r="AV694" s="183"/>
      <c r="AW694" s="183"/>
      <c r="AX694" s="183"/>
      <c r="AY694" s="183"/>
      <c r="AZ694" s="183"/>
      <c r="BA694" s="183"/>
      <c r="BB694" s="183"/>
    </row>
    <row r="695" spans="1:54" x14ac:dyDescent="0.2">
      <c r="A695" s="183"/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183"/>
      <c r="AT695" s="183"/>
      <c r="AU695" s="183"/>
      <c r="AV695" s="183"/>
      <c r="AW695" s="183"/>
      <c r="AX695" s="183"/>
      <c r="AY695" s="183"/>
      <c r="AZ695" s="183"/>
      <c r="BA695" s="183"/>
      <c r="BB695" s="183"/>
    </row>
    <row r="696" spans="1:54" x14ac:dyDescent="0.2">
      <c r="A696" s="183"/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183"/>
      <c r="AT696" s="183"/>
      <c r="AU696" s="183"/>
      <c r="AV696" s="183"/>
      <c r="AW696" s="183"/>
      <c r="AX696" s="183"/>
      <c r="AY696" s="183"/>
      <c r="AZ696" s="183"/>
      <c r="BA696" s="183"/>
      <c r="BB696" s="183"/>
    </row>
    <row r="697" spans="1:54" x14ac:dyDescent="0.2">
      <c r="A697" s="183"/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  <c r="AO697" s="183"/>
      <c r="AP697" s="183"/>
      <c r="AQ697" s="183"/>
      <c r="AR697" s="183"/>
      <c r="AS697" s="183"/>
      <c r="AT697" s="183"/>
      <c r="AU697" s="183"/>
      <c r="AV697" s="183"/>
      <c r="AW697" s="183"/>
      <c r="AX697" s="183"/>
      <c r="AY697" s="183"/>
      <c r="AZ697" s="183"/>
      <c r="BA697" s="183"/>
      <c r="BB697" s="183"/>
    </row>
    <row r="698" spans="1:54" x14ac:dyDescent="0.2">
      <c r="A698" s="183"/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183"/>
      <c r="AT698" s="183"/>
      <c r="AU698" s="183"/>
      <c r="AV698" s="183"/>
      <c r="AW698" s="183"/>
      <c r="AX698" s="183"/>
      <c r="AY698" s="183"/>
      <c r="AZ698" s="183"/>
      <c r="BA698" s="183"/>
      <c r="BB698" s="183"/>
    </row>
    <row r="699" spans="1:54" x14ac:dyDescent="0.2">
      <c r="A699" s="183"/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  <c r="AB699" s="183"/>
      <c r="AC699" s="183"/>
      <c r="AD699" s="183"/>
      <c r="AE699" s="183"/>
      <c r="AF699" s="183"/>
      <c r="AG699" s="183"/>
      <c r="AH699" s="183"/>
      <c r="AI699" s="183"/>
      <c r="AJ699" s="183"/>
      <c r="AK699" s="183"/>
      <c r="AL699" s="183"/>
      <c r="AM699" s="183"/>
      <c r="AN699" s="183"/>
      <c r="AO699" s="183"/>
      <c r="AP699" s="183"/>
      <c r="AQ699" s="183"/>
      <c r="AR699" s="183"/>
      <c r="AS699" s="183"/>
      <c r="AT699" s="183"/>
      <c r="AU699" s="183"/>
      <c r="AV699" s="183"/>
      <c r="AW699" s="183"/>
      <c r="AX699" s="183"/>
      <c r="AY699" s="183"/>
      <c r="AZ699" s="183"/>
      <c r="BA699" s="183"/>
      <c r="BB699" s="183"/>
    </row>
    <row r="700" spans="1:54" x14ac:dyDescent="0.2">
      <c r="A700" s="183"/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  <c r="AB700" s="183"/>
      <c r="AC700" s="183"/>
      <c r="AD700" s="183"/>
      <c r="AE700" s="183"/>
      <c r="AF700" s="183"/>
      <c r="AG700" s="183"/>
      <c r="AH700" s="183"/>
      <c r="AI700" s="183"/>
      <c r="AJ700" s="183"/>
      <c r="AK700" s="183"/>
      <c r="AL700" s="183"/>
      <c r="AM700" s="183"/>
      <c r="AN700" s="183"/>
      <c r="AO700" s="183"/>
      <c r="AP700" s="183"/>
      <c r="AQ700" s="183"/>
      <c r="AR700" s="183"/>
      <c r="AS700" s="183"/>
      <c r="AT700" s="183"/>
      <c r="AU700" s="183"/>
      <c r="AV700" s="183"/>
      <c r="AW700" s="183"/>
      <c r="AX700" s="183"/>
      <c r="AY700" s="183"/>
      <c r="AZ700" s="183"/>
      <c r="BA700" s="183"/>
      <c r="BB700" s="183"/>
    </row>
    <row r="701" spans="1:54" x14ac:dyDescent="0.2">
      <c r="A701" s="183"/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  <c r="AB701" s="183"/>
      <c r="AC701" s="183"/>
      <c r="AD701" s="183"/>
      <c r="AE701" s="183"/>
      <c r="AF701" s="183"/>
      <c r="AG701" s="183"/>
      <c r="AH701" s="183"/>
      <c r="AI701" s="183"/>
      <c r="AJ701" s="183"/>
      <c r="AK701" s="183"/>
      <c r="AL701" s="183"/>
      <c r="AM701" s="183"/>
      <c r="AN701" s="183"/>
      <c r="AO701" s="183"/>
      <c r="AP701" s="183"/>
      <c r="AQ701" s="183"/>
      <c r="AR701" s="183"/>
      <c r="AS701" s="183"/>
      <c r="AT701" s="183"/>
      <c r="AU701" s="183"/>
      <c r="AV701" s="183"/>
      <c r="AW701" s="183"/>
      <c r="AX701" s="183"/>
      <c r="AY701" s="183"/>
      <c r="AZ701" s="183"/>
      <c r="BA701" s="183"/>
      <c r="BB701" s="183"/>
    </row>
    <row r="702" spans="1:54" x14ac:dyDescent="0.2">
      <c r="A702" s="183"/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  <c r="AB702" s="183"/>
      <c r="AC702" s="183"/>
      <c r="AD702" s="183"/>
      <c r="AE702" s="183"/>
      <c r="AF702" s="183"/>
      <c r="AG702" s="183"/>
      <c r="AH702" s="183"/>
      <c r="AI702" s="183"/>
      <c r="AJ702" s="183"/>
      <c r="AK702" s="183"/>
      <c r="AL702" s="183"/>
      <c r="AM702" s="183"/>
      <c r="AN702" s="183"/>
      <c r="AO702" s="183"/>
      <c r="AP702" s="183"/>
      <c r="AQ702" s="183"/>
      <c r="AR702" s="183"/>
      <c r="AS702" s="183"/>
      <c r="AT702" s="183"/>
      <c r="AU702" s="183"/>
      <c r="AV702" s="183"/>
      <c r="AW702" s="183"/>
      <c r="AX702" s="183"/>
      <c r="AY702" s="183"/>
      <c r="AZ702" s="183"/>
      <c r="BA702" s="183"/>
      <c r="BB702" s="183"/>
    </row>
    <row r="703" spans="1:54" x14ac:dyDescent="0.2">
      <c r="A703" s="183"/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  <c r="AO703" s="183"/>
      <c r="AP703" s="183"/>
      <c r="AQ703" s="183"/>
      <c r="AR703" s="183"/>
      <c r="AS703" s="183"/>
      <c r="AT703" s="183"/>
      <c r="AU703" s="183"/>
      <c r="AV703" s="183"/>
      <c r="AW703" s="183"/>
      <c r="AX703" s="183"/>
      <c r="AY703" s="183"/>
      <c r="AZ703" s="183"/>
      <c r="BA703" s="183"/>
      <c r="BB703" s="183"/>
    </row>
    <row r="704" spans="1:54" x14ac:dyDescent="0.2">
      <c r="A704" s="183"/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  <c r="AO704" s="183"/>
      <c r="AP704" s="183"/>
      <c r="AQ704" s="183"/>
      <c r="AR704" s="183"/>
      <c r="AS704" s="183"/>
      <c r="AT704" s="183"/>
      <c r="AU704" s="183"/>
      <c r="AV704" s="183"/>
      <c r="AW704" s="183"/>
      <c r="AX704" s="183"/>
      <c r="AY704" s="183"/>
      <c r="AZ704" s="183"/>
      <c r="BA704" s="183"/>
      <c r="BB704" s="183"/>
    </row>
    <row r="705" spans="1:54" x14ac:dyDescent="0.2">
      <c r="A705" s="183"/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  <c r="AG705" s="183"/>
      <c r="AH705" s="183"/>
      <c r="AI705" s="183"/>
      <c r="AJ705" s="183"/>
      <c r="AK705" s="183"/>
      <c r="AL705" s="183"/>
      <c r="AM705" s="183"/>
      <c r="AN705" s="183"/>
      <c r="AO705" s="183"/>
      <c r="AP705" s="183"/>
      <c r="AQ705" s="183"/>
      <c r="AR705" s="183"/>
      <c r="AS705" s="183"/>
      <c r="AT705" s="183"/>
      <c r="AU705" s="183"/>
      <c r="AV705" s="183"/>
      <c r="AW705" s="183"/>
      <c r="AX705" s="183"/>
      <c r="AY705" s="183"/>
      <c r="AZ705" s="183"/>
      <c r="BA705" s="183"/>
      <c r="BB705" s="183"/>
    </row>
    <row r="706" spans="1:54" x14ac:dyDescent="0.2">
      <c r="A706" s="183"/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183"/>
      <c r="AT706" s="183"/>
      <c r="AU706" s="183"/>
      <c r="AV706" s="183"/>
      <c r="AW706" s="183"/>
      <c r="AX706" s="183"/>
      <c r="AY706" s="183"/>
      <c r="AZ706" s="183"/>
      <c r="BA706" s="183"/>
      <c r="BB706" s="183"/>
    </row>
    <row r="707" spans="1:54" x14ac:dyDescent="0.2">
      <c r="A707" s="183"/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183"/>
      <c r="AT707" s="183"/>
      <c r="AU707" s="183"/>
      <c r="AV707" s="183"/>
      <c r="AW707" s="183"/>
      <c r="AX707" s="183"/>
      <c r="AY707" s="183"/>
      <c r="AZ707" s="183"/>
      <c r="BA707" s="183"/>
      <c r="BB707" s="183"/>
    </row>
    <row r="708" spans="1:54" x14ac:dyDescent="0.2">
      <c r="A708" s="183"/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183"/>
      <c r="AT708" s="183"/>
      <c r="AU708" s="183"/>
      <c r="AV708" s="183"/>
      <c r="AW708" s="183"/>
      <c r="AX708" s="183"/>
      <c r="AY708" s="183"/>
      <c r="AZ708" s="183"/>
      <c r="BA708" s="183"/>
      <c r="BB708" s="183"/>
    </row>
    <row r="709" spans="1:54" x14ac:dyDescent="0.2">
      <c r="A709" s="183"/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3"/>
      <c r="AT709" s="183"/>
      <c r="AU709" s="183"/>
      <c r="AV709" s="183"/>
      <c r="AW709" s="183"/>
      <c r="AX709" s="183"/>
      <c r="AY709" s="183"/>
      <c r="AZ709" s="183"/>
      <c r="BA709" s="183"/>
      <c r="BB709" s="183"/>
    </row>
    <row r="710" spans="1:54" x14ac:dyDescent="0.2">
      <c r="A710" s="183"/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3"/>
      <c r="AT710" s="183"/>
      <c r="AU710" s="183"/>
      <c r="AV710" s="183"/>
      <c r="AW710" s="183"/>
      <c r="AX710" s="183"/>
      <c r="AY710" s="183"/>
      <c r="AZ710" s="183"/>
      <c r="BA710" s="183"/>
      <c r="BB710" s="183"/>
    </row>
    <row r="711" spans="1:54" x14ac:dyDescent="0.2">
      <c r="A711" s="183"/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183"/>
      <c r="AT711" s="183"/>
      <c r="AU711" s="183"/>
      <c r="AV711" s="183"/>
      <c r="AW711" s="183"/>
      <c r="AX711" s="183"/>
      <c r="AY711" s="183"/>
      <c r="AZ711" s="183"/>
      <c r="BA711" s="183"/>
      <c r="BB711" s="183"/>
    </row>
    <row r="712" spans="1:54" x14ac:dyDescent="0.2">
      <c r="A712" s="183"/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  <c r="AG712" s="183"/>
      <c r="AH712" s="183"/>
      <c r="AI712" s="183"/>
      <c r="AJ712" s="183"/>
      <c r="AK712" s="183"/>
      <c r="AL712" s="183"/>
      <c r="AM712" s="183"/>
      <c r="AN712" s="183"/>
      <c r="AO712" s="183"/>
      <c r="AP712" s="183"/>
      <c r="AQ712" s="183"/>
      <c r="AR712" s="183"/>
      <c r="AS712" s="183"/>
      <c r="AT712" s="183"/>
      <c r="AU712" s="183"/>
      <c r="AV712" s="183"/>
      <c r="AW712" s="183"/>
      <c r="AX712" s="183"/>
      <c r="AY712" s="183"/>
      <c r="AZ712" s="183"/>
      <c r="BA712" s="183"/>
      <c r="BB712" s="183"/>
    </row>
    <row r="713" spans="1:54" x14ac:dyDescent="0.2">
      <c r="A713" s="183"/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  <c r="AG713" s="183"/>
      <c r="AH713" s="183"/>
      <c r="AI713" s="183"/>
      <c r="AJ713" s="183"/>
      <c r="AK713" s="183"/>
      <c r="AL713" s="183"/>
      <c r="AM713" s="183"/>
      <c r="AN713" s="183"/>
      <c r="AO713" s="183"/>
      <c r="AP713" s="183"/>
      <c r="AQ713" s="183"/>
      <c r="AR713" s="183"/>
      <c r="AS713" s="183"/>
      <c r="AT713" s="183"/>
      <c r="AU713" s="183"/>
      <c r="AV713" s="183"/>
      <c r="AW713" s="183"/>
      <c r="AX713" s="183"/>
      <c r="AY713" s="183"/>
      <c r="AZ713" s="183"/>
      <c r="BA713" s="183"/>
      <c r="BB713" s="183"/>
    </row>
    <row r="714" spans="1:54" x14ac:dyDescent="0.2">
      <c r="A714" s="183"/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  <c r="AG714" s="183"/>
      <c r="AH714" s="183"/>
      <c r="AI714" s="183"/>
      <c r="AJ714" s="183"/>
      <c r="AK714" s="183"/>
      <c r="AL714" s="183"/>
      <c r="AM714" s="183"/>
      <c r="AN714" s="183"/>
      <c r="AO714" s="183"/>
      <c r="AP714" s="183"/>
      <c r="AQ714" s="183"/>
      <c r="AR714" s="183"/>
      <c r="AS714" s="183"/>
      <c r="AT714" s="183"/>
      <c r="AU714" s="183"/>
      <c r="AV714" s="183"/>
      <c r="AW714" s="183"/>
      <c r="AX714" s="183"/>
      <c r="AY714" s="183"/>
      <c r="AZ714" s="183"/>
      <c r="BA714" s="183"/>
      <c r="BB714" s="183"/>
    </row>
    <row r="715" spans="1:54" x14ac:dyDescent="0.2">
      <c r="A715" s="183"/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  <c r="AB715" s="183"/>
      <c r="AC715" s="183"/>
      <c r="AD715" s="183"/>
      <c r="AE715" s="183"/>
      <c r="AF715" s="183"/>
      <c r="AG715" s="183"/>
      <c r="AH715" s="183"/>
      <c r="AI715" s="183"/>
      <c r="AJ715" s="183"/>
      <c r="AK715" s="183"/>
      <c r="AL715" s="183"/>
      <c r="AM715" s="183"/>
      <c r="AN715" s="183"/>
      <c r="AO715" s="183"/>
      <c r="AP715" s="183"/>
      <c r="AQ715" s="183"/>
      <c r="AR715" s="183"/>
      <c r="AS715" s="183"/>
      <c r="AT715" s="183"/>
      <c r="AU715" s="183"/>
      <c r="AV715" s="183"/>
      <c r="AW715" s="183"/>
      <c r="AX715" s="183"/>
      <c r="AY715" s="183"/>
      <c r="AZ715" s="183"/>
      <c r="BA715" s="183"/>
      <c r="BB715" s="183"/>
    </row>
    <row r="716" spans="1:54" x14ac:dyDescent="0.2">
      <c r="A716" s="183"/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  <c r="AG716" s="183"/>
      <c r="AH716" s="183"/>
      <c r="AI716" s="183"/>
      <c r="AJ716" s="183"/>
      <c r="AK716" s="183"/>
      <c r="AL716" s="183"/>
      <c r="AM716" s="183"/>
      <c r="AN716" s="183"/>
      <c r="AO716" s="183"/>
      <c r="AP716" s="183"/>
      <c r="AQ716" s="183"/>
      <c r="AR716" s="183"/>
      <c r="AS716" s="183"/>
      <c r="AT716" s="183"/>
      <c r="AU716" s="183"/>
      <c r="AV716" s="183"/>
      <c r="AW716" s="183"/>
      <c r="AX716" s="183"/>
      <c r="AY716" s="183"/>
      <c r="AZ716" s="183"/>
      <c r="BA716" s="183"/>
      <c r="BB716" s="183"/>
    </row>
    <row r="717" spans="1:54" x14ac:dyDescent="0.2">
      <c r="A717" s="183"/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  <c r="AB717" s="183"/>
      <c r="AC717" s="183"/>
      <c r="AD717" s="183"/>
      <c r="AE717" s="183"/>
      <c r="AF717" s="183"/>
      <c r="AG717" s="183"/>
      <c r="AH717" s="183"/>
      <c r="AI717" s="183"/>
      <c r="AJ717" s="183"/>
      <c r="AK717" s="183"/>
      <c r="AL717" s="183"/>
      <c r="AM717" s="183"/>
      <c r="AN717" s="183"/>
      <c r="AO717" s="183"/>
      <c r="AP717" s="183"/>
      <c r="AQ717" s="183"/>
      <c r="AR717" s="183"/>
      <c r="AS717" s="183"/>
      <c r="AT717" s="183"/>
      <c r="AU717" s="183"/>
      <c r="AV717" s="183"/>
      <c r="AW717" s="183"/>
      <c r="AX717" s="183"/>
      <c r="AY717" s="183"/>
      <c r="AZ717" s="183"/>
      <c r="BA717" s="183"/>
      <c r="BB717" s="183"/>
    </row>
    <row r="718" spans="1:54" x14ac:dyDescent="0.2">
      <c r="A718" s="183"/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  <c r="AB718" s="183"/>
      <c r="AC718" s="183"/>
      <c r="AD718" s="183"/>
      <c r="AE718" s="183"/>
      <c r="AF718" s="183"/>
      <c r="AG718" s="183"/>
      <c r="AH718" s="183"/>
      <c r="AI718" s="183"/>
      <c r="AJ718" s="183"/>
      <c r="AK718" s="183"/>
      <c r="AL718" s="183"/>
      <c r="AM718" s="183"/>
      <c r="AN718" s="183"/>
      <c r="AO718" s="183"/>
      <c r="AP718" s="183"/>
      <c r="AQ718" s="183"/>
      <c r="AR718" s="183"/>
      <c r="AS718" s="183"/>
      <c r="AT718" s="183"/>
      <c r="AU718" s="183"/>
      <c r="AV718" s="183"/>
      <c r="AW718" s="183"/>
      <c r="AX718" s="183"/>
      <c r="AY718" s="183"/>
      <c r="AZ718" s="183"/>
      <c r="BA718" s="183"/>
      <c r="BB718" s="183"/>
    </row>
    <row r="719" spans="1:54" x14ac:dyDescent="0.2">
      <c r="A719" s="183"/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  <c r="AB719" s="183"/>
      <c r="AC719" s="183"/>
      <c r="AD719" s="183"/>
      <c r="AE719" s="183"/>
      <c r="AF719" s="183"/>
      <c r="AG719" s="183"/>
      <c r="AH719" s="183"/>
      <c r="AI719" s="183"/>
      <c r="AJ719" s="183"/>
      <c r="AK719" s="183"/>
      <c r="AL719" s="183"/>
      <c r="AM719" s="183"/>
      <c r="AN719" s="183"/>
      <c r="AO719" s="183"/>
      <c r="AP719" s="183"/>
      <c r="AQ719" s="183"/>
      <c r="AR719" s="183"/>
      <c r="AS719" s="183"/>
      <c r="AT719" s="183"/>
      <c r="AU719" s="183"/>
      <c r="AV719" s="183"/>
      <c r="AW719" s="183"/>
      <c r="AX719" s="183"/>
      <c r="AY719" s="183"/>
      <c r="AZ719" s="183"/>
      <c r="BA719" s="183"/>
      <c r="BB719" s="183"/>
    </row>
    <row r="720" spans="1:54" x14ac:dyDescent="0.2">
      <c r="A720" s="183"/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  <c r="AB720" s="183"/>
      <c r="AC720" s="183"/>
      <c r="AD720" s="183"/>
      <c r="AE720" s="183"/>
      <c r="AF720" s="183"/>
      <c r="AG720" s="183"/>
      <c r="AH720" s="183"/>
      <c r="AI720" s="183"/>
      <c r="AJ720" s="183"/>
      <c r="AK720" s="183"/>
      <c r="AL720" s="183"/>
      <c r="AM720" s="183"/>
      <c r="AN720" s="183"/>
      <c r="AO720" s="183"/>
      <c r="AP720" s="183"/>
      <c r="AQ720" s="183"/>
      <c r="AR720" s="183"/>
      <c r="AS720" s="183"/>
      <c r="AT720" s="183"/>
      <c r="AU720" s="183"/>
      <c r="AV720" s="183"/>
      <c r="AW720" s="183"/>
      <c r="AX720" s="183"/>
      <c r="AY720" s="183"/>
      <c r="AZ720" s="183"/>
      <c r="BA720" s="183"/>
      <c r="BB720" s="183"/>
    </row>
    <row r="721" spans="1:54" x14ac:dyDescent="0.2">
      <c r="A721" s="183"/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  <c r="AB721" s="183"/>
      <c r="AC721" s="183"/>
      <c r="AD721" s="183"/>
      <c r="AE721" s="183"/>
      <c r="AF721" s="183"/>
      <c r="AG721" s="183"/>
      <c r="AH721" s="183"/>
      <c r="AI721" s="183"/>
      <c r="AJ721" s="183"/>
      <c r="AK721" s="183"/>
      <c r="AL721" s="183"/>
      <c r="AM721" s="183"/>
      <c r="AN721" s="183"/>
      <c r="AO721" s="183"/>
      <c r="AP721" s="183"/>
      <c r="AQ721" s="183"/>
      <c r="AR721" s="183"/>
      <c r="AS721" s="183"/>
      <c r="AT721" s="183"/>
      <c r="AU721" s="183"/>
      <c r="AV721" s="183"/>
      <c r="AW721" s="183"/>
      <c r="AX721" s="183"/>
      <c r="AY721" s="183"/>
      <c r="AZ721" s="183"/>
      <c r="BA721" s="183"/>
      <c r="BB721" s="183"/>
    </row>
    <row r="722" spans="1:54" x14ac:dyDescent="0.2">
      <c r="A722" s="183"/>
      <c r="B722" s="183"/>
      <c r="C722" s="183"/>
      <c r="D722" s="183"/>
      <c r="E722" s="183"/>
      <c r="F722" s="183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  <c r="AB722" s="183"/>
      <c r="AC722" s="183"/>
      <c r="AD722" s="183"/>
      <c r="AE722" s="183"/>
      <c r="AF722" s="183"/>
      <c r="AG722" s="183"/>
      <c r="AH722" s="183"/>
      <c r="AI722" s="183"/>
      <c r="AJ722" s="183"/>
      <c r="AK722" s="183"/>
      <c r="AL722" s="183"/>
      <c r="AM722" s="183"/>
      <c r="AN722" s="183"/>
      <c r="AO722" s="183"/>
      <c r="AP722" s="183"/>
      <c r="AQ722" s="183"/>
      <c r="AR722" s="183"/>
      <c r="AS722" s="183"/>
      <c r="AT722" s="183"/>
      <c r="AU722" s="183"/>
      <c r="AV722" s="183"/>
      <c r="AW722" s="183"/>
      <c r="AX722" s="183"/>
      <c r="AY722" s="183"/>
      <c r="AZ722" s="183"/>
      <c r="BA722" s="183"/>
      <c r="BB722" s="183"/>
    </row>
    <row r="723" spans="1:54" x14ac:dyDescent="0.2">
      <c r="A723" s="183"/>
      <c r="B723" s="183"/>
      <c r="C723" s="183"/>
      <c r="D723" s="183"/>
      <c r="E723" s="183"/>
      <c r="F723" s="183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  <c r="AA723" s="183"/>
      <c r="AB723" s="183"/>
      <c r="AC723" s="183"/>
      <c r="AD723" s="183"/>
      <c r="AE723" s="183"/>
      <c r="AF723" s="183"/>
      <c r="AG723" s="183"/>
      <c r="AH723" s="183"/>
      <c r="AI723" s="183"/>
      <c r="AJ723" s="183"/>
      <c r="AK723" s="183"/>
      <c r="AL723" s="183"/>
      <c r="AM723" s="183"/>
      <c r="AN723" s="183"/>
      <c r="AO723" s="183"/>
      <c r="AP723" s="183"/>
      <c r="AQ723" s="183"/>
      <c r="AR723" s="183"/>
      <c r="AS723" s="183"/>
      <c r="AT723" s="183"/>
      <c r="AU723" s="183"/>
      <c r="AV723" s="183"/>
      <c r="AW723" s="183"/>
      <c r="AX723" s="183"/>
      <c r="AY723" s="183"/>
      <c r="AZ723" s="183"/>
      <c r="BA723" s="183"/>
      <c r="BB723" s="183"/>
    </row>
    <row r="724" spans="1:54" x14ac:dyDescent="0.2">
      <c r="A724" s="183"/>
      <c r="B724" s="183"/>
      <c r="C724" s="183"/>
      <c r="D724" s="183"/>
      <c r="E724" s="183"/>
      <c r="F724" s="183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  <c r="AA724" s="183"/>
      <c r="AB724" s="183"/>
      <c r="AC724" s="183"/>
      <c r="AD724" s="183"/>
      <c r="AE724" s="183"/>
      <c r="AF724" s="183"/>
      <c r="AG724" s="183"/>
      <c r="AH724" s="183"/>
      <c r="AI724" s="183"/>
      <c r="AJ724" s="183"/>
      <c r="AK724" s="183"/>
      <c r="AL724" s="183"/>
      <c r="AM724" s="183"/>
      <c r="AN724" s="183"/>
      <c r="AO724" s="183"/>
      <c r="AP724" s="183"/>
      <c r="AQ724" s="183"/>
      <c r="AR724" s="183"/>
      <c r="AS724" s="183"/>
      <c r="AT724" s="183"/>
      <c r="AU724" s="183"/>
      <c r="AV724" s="183"/>
      <c r="AW724" s="183"/>
      <c r="AX724" s="183"/>
      <c r="AY724" s="183"/>
      <c r="AZ724" s="183"/>
      <c r="BA724" s="183"/>
      <c r="BB724" s="183"/>
    </row>
    <row r="725" spans="1:54" x14ac:dyDescent="0.2">
      <c r="A725" s="183"/>
      <c r="B725" s="183"/>
      <c r="C725" s="183"/>
      <c r="D725" s="183"/>
      <c r="E725" s="183"/>
      <c r="F725" s="183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  <c r="AA725" s="183"/>
      <c r="AB725" s="183"/>
      <c r="AC725" s="183"/>
      <c r="AD725" s="183"/>
      <c r="AE725" s="183"/>
      <c r="AF725" s="183"/>
      <c r="AG725" s="183"/>
      <c r="AH725" s="183"/>
      <c r="AI725" s="183"/>
      <c r="AJ725" s="183"/>
      <c r="AK725" s="183"/>
      <c r="AL725" s="183"/>
      <c r="AM725" s="183"/>
      <c r="AN725" s="183"/>
      <c r="AO725" s="183"/>
      <c r="AP725" s="183"/>
      <c r="AQ725" s="183"/>
      <c r="AR725" s="183"/>
      <c r="AS725" s="183"/>
      <c r="AT725" s="183"/>
      <c r="AU725" s="183"/>
      <c r="AV725" s="183"/>
      <c r="AW725" s="183"/>
      <c r="AX725" s="183"/>
      <c r="AY725" s="183"/>
      <c r="AZ725" s="183"/>
      <c r="BA725" s="183"/>
      <c r="BB725" s="183"/>
    </row>
    <row r="726" spans="1:54" x14ac:dyDescent="0.2">
      <c r="A726" s="183"/>
      <c r="B726" s="183"/>
      <c r="C726" s="183"/>
      <c r="D726" s="183"/>
      <c r="E726" s="183"/>
      <c r="F726" s="183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  <c r="AB726" s="183"/>
      <c r="AC726" s="183"/>
      <c r="AD726" s="183"/>
      <c r="AE726" s="183"/>
      <c r="AF726" s="183"/>
      <c r="AG726" s="183"/>
      <c r="AH726" s="183"/>
      <c r="AI726" s="183"/>
      <c r="AJ726" s="183"/>
      <c r="AK726" s="183"/>
      <c r="AL726" s="183"/>
      <c r="AM726" s="183"/>
      <c r="AN726" s="183"/>
      <c r="AO726" s="183"/>
      <c r="AP726" s="183"/>
      <c r="AQ726" s="183"/>
      <c r="AR726" s="183"/>
      <c r="AS726" s="183"/>
      <c r="AT726" s="183"/>
      <c r="AU726" s="183"/>
      <c r="AV726" s="183"/>
      <c r="AW726" s="183"/>
      <c r="AX726" s="183"/>
      <c r="AY726" s="183"/>
      <c r="AZ726" s="183"/>
      <c r="BA726" s="183"/>
      <c r="BB726" s="183"/>
    </row>
    <row r="727" spans="1:54" x14ac:dyDescent="0.2">
      <c r="A727" s="183"/>
      <c r="B727" s="183"/>
      <c r="C727" s="183"/>
      <c r="D727" s="183"/>
      <c r="E727" s="183"/>
      <c r="F727" s="183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  <c r="AB727" s="183"/>
      <c r="AC727" s="183"/>
      <c r="AD727" s="183"/>
      <c r="AE727" s="183"/>
      <c r="AF727" s="183"/>
      <c r="AG727" s="183"/>
      <c r="AH727" s="183"/>
      <c r="AI727" s="183"/>
      <c r="AJ727" s="183"/>
      <c r="AK727" s="183"/>
      <c r="AL727" s="183"/>
      <c r="AM727" s="183"/>
      <c r="AN727" s="183"/>
      <c r="AO727" s="183"/>
      <c r="AP727" s="183"/>
      <c r="AQ727" s="183"/>
      <c r="AR727" s="183"/>
      <c r="AS727" s="183"/>
      <c r="AT727" s="183"/>
      <c r="AU727" s="183"/>
      <c r="AV727" s="183"/>
      <c r="AW727" s="183"/>
      <c r="AX727" s="183"/>
      <c r="AY727" s="183"/>
      <c r="AZ727" s="183"/>
      <c r="BA727" s="183"/>
      <c r="BB727" s="183"/>
    </row>
    <row r="728" spans="1:54" x14ac:dyDescent="0.2">
      <c r="A728" s="183"/>
      <c r="B728" s="183"/>
      <c r="C728" s="183"/>
      <c r="D728" s="183"/>
      <c r="E728" s="183"/>
      <c r="F728" s="183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  <c r="AB728" s="183"/>
      <c r="AC728" s="183"/>
      <c r="AD728" s="183"/>
      <c r="AE728" s="183"/>
      <c r="AF728" s="183"/>
      <c r="AG728" s="183"/>
      <c r="AH728" s="183"/>
      <c r="AI728" s="183"/>
      <c r="AJ728" s="183"/>
      <c r="AK728" s="183"/>
      <c r="AL728" s="183"/>
      <c r="AM728" s="183"/>
      <c r="AN728" s="183"/>
      <c r="AO728" s="183"/>
      <c r="AP728" s="183"/>
      <c r="AQ728" s="183"/>
      <c r="AR728" s="183"/>
      <c r="AS728" s="183"/>
      <c r="AT728" s="183"/>
      <c r="AU728" s="183"/>
      <c r="AV728" s="183"/>
      <c r="AW728" s="183"/>
      <c r="AX728" s="183"/>
      <c r="AY728" s="183"/>
      <c r="AZ728" s="183"/>
      <c r="BA728" s="183"/>
      <c r="BB728" s="183"/>
    </row>
    <row r="729" spans="1:54" x14ac:dyDescent="0.2">
      <c r="A729" s="183"/>
      <c r="B729" s="183"/>
      <c r="C729" s="183"/>
      <c r="D729" s="183"/>
      <c r="E729" s="183"/>
      <c r="F729" s="183"/>
      <c r="G729" s="183"/>
      <c r="H729" s="183"/>
      <c r="I729" s="183"/>
      <c r="J729" s="183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  <c r="AB729" s="183"/>
      <c r="AC729" s="183"/>
      <c r="AD729" s="183"/>
      <c r="AE729" s="183"/>
      <c r="AF729" s="183"/>
      <c r="AG729" s="183"/>
      <c r="AH729" s="183"/>
      <c r="AI729" s="183"/>
      <c r="AJ729" s="183"/>
      <c r="AK729" s="183"/>
      <c r="AL729" s="183"/>
      <c r="AM729" s="183"/>
      <c r="AN729" s="183"/>
      <c r="AO729" s="183"/>
      <c r="AP729" s="183"/>
      <c r="AQ729" s="183"/>
      <c r="AR729" s="183"/>
      <c r="AS729" s="183"/>
      <c r="AT729" s="183"/>
      <c r="AU729" s="183"/>
      <c r="AV729" s="183"/>
      <c r="AW729" s="183"/>
      <c r="AX729" s="183"/>
      <c r="AY729" s="183"/>
      <c r="AZ729" s="183"/>
      <c r="BA729" s="183"/>
      <c r="BB729" s="183"/>
    </row>
    <row r="730" spans="1:54" x14ac:dyDescent="0.2">
      <c r="A730" s="183"/>
      <c r="B730" s="183"/>
      <c r="C730" s="183"/>
      <c r="D730" s="183"/>
      <c r="E730" s="183"/>
      <c r="F730" s="183"/>
      <c r="G730" s="183"/>
      <c r="H730" s="183"/>
      <c r="I730" s="183"/>
      <c r="J730" s="183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  <c r="AB730" s="183"/>
      <c r="AC730" s="183"/>
      <c r="AD730" s="183"/>
      <c r="AE730" s="183"/>
      <c r="AF730" s="183"/>
      <c r="AG730" s="183"/>
      <c r="AH730" s="183"/>
      <c r="AI730" s="183"/>
      <c r="AJ730" s="183"/>
      <c r="AK730" s="183"/>
      <c r="AL730" s="183"/>
      <c r="AM730" s="183"/>
      <c r="AN730" s="183"/>
      <c r="AO730" s="183"/>
      <c r="AP730" s="183"/>
      <c r="AQ730" s="183"/>
      <c r="AR730" s="183"/>
      <c r="AS730" s="183"/>
      <c r="AT730" s="183"/>
      <c r="AU730" s="183"/>
      <c r="AV730" s="183"/>
      <c r="AW730" s="183"/>
      <c r="AX730" s="183"/>
      <c r="AY730" s="183"/>
      <c r="AZ730" s="183"/>
      <c r="BA730" s="183"/>
      <c r="BB730" s="183"/>
    </row>
    <row r="731" spans="1:54" x14ac:dyDescent="0.2">
      <c r="A731" s="183"/>
      <c r="B731" s="183"/>
      <c r="C731" s="183"/>
      <c r="D731" s="183"/>
      <c r="E731" s="183"/>
      <c r="F731" s="183"/>
      <c r="G731" s="183"/>
      <c r="H731" s="183"/>
      <c r="I731" s="183"/>
      <c r="J731" s="183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  <c r="AB731" s="183"/>
      <c r="AC731" s="183"/>
      <c r="AD731" s="183"/>
      <c r="AE731" s="183"/>
      <c r="AF731" s="183"/>
      <c r="AG731" s="183"/>
      <c r="AH731" s="183"/>
      <c r="AI731" s="183"/>
      <c r="AJ731" s="183"/>
      <c r="AK731" s="183"/>
      <c r="AL731" s="183"/>
      <c r="AM731" s="183"/>
      <c r="AN731" s="183"/>
      <c r="AO731" s="183"/>
      <c r="AP731" s="183"/>
      <c r="AQ731" s="183"/>
      <c r="AR731" s="183"/>
      <c r="AS731" s="183"/>
      <c r="AT731" s="183"/>
      <c r="AU731" s="183"/>
      <c r="AV731" s="183"/>
      <c r="AW731" s="183"/>
      <c r="AX731" s="183"/>
      <c r="AY731" s="183"/>
      <c r="AZ731" s="183"/>
      <c r="BA731" s="183"/>
      <c r="BB731" s="183"/>
    </row>
    <row r="732" spans="1:54" x14ac:dyDescent="0.2">
      <c r="A732" s="183"/>
      <c r="B732" s="183"/>
      <c r="C732" s="183"/>
      <c r="D732" s="183"/>
      <c r="E732" s="183"/>
      <c r="F732" s="183"/>
      <c r="G732" s="183"/>
      <c r="H732" s="183"/>
      <c r="I732" s="183"/>
      <c r="J732" s="183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  <c r="AB732" s="183"/>
      <c r="AC732" s="183"/>
      <c r="AD732" s="183"/>
      <c r="AE732" s="183"/>
      <c r="AF732" s="183"/>
      <c r="AG732" s="183"/>
      <c r="AH732" s="183"/>
      <c r="AI732" s="183"/>
      <c r="AJ732" s="183"/>
      <c r="AK732" s="183"/>
      <c r="AL732" s="183"/>
      <c r="AM732" s="183"/>
      <c r="AN732" s="183"/>
      <c r="AO732" s="183"/>
      <c r="AP732" s="183"/>
      <c r="AQ732" s="183"/>
      <c r="AR732" s="183"/>
      <c r="AS732" s="183"/>
      <c r="AT732" s="183"/>
      <c r="AU732" s="183"/>
      <c r="AV732" s="183"/>
      <c r="AW732" s="183"/>
      <c r="AX732" s="183"/>
      <c r="AY732" s="183"/>
      <c r="AZ732" s="183"/>
      <c r="BA732" s="183"/>
      <c r="BB732" s="183"/>
    </row>
    <row r="733" spans="1:54" x14ac:dyDescent="0.2">
      <c r="A733" s="183"/>
      <c r="B733" s="183"/>
      <c r="C733" s="183"/>
      <c r="D733" s="183"/>
      <c r="E733" s="183"/>
      <c r="F733" s="183"/>
      <c r="G733" s="183"/>
      <c r="H733" s="183"/>
      <c r="I733" s="183"/>
      <c r="J733" s="183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  <c r="AB733" s="183"/>
      <c r="AC733" s="183"/>
      <c r="AD733" s="183"/>
      <c r="AE733" s="183"/>
      <c r="AF733" s="183"/>
      <c r="AG733" s="183"/>
      <c r="AH733" s="183"/>
      <c r="AI733" s="183"/>
      <c r="AJ733" s="183"/>
      <c r="AK733" s="183"/>
      <c r="AL733" s="183"/>
      <c r="AM733" s="183"/>
      <c r="AN733" s="183"/>
      <c r="AO733" s="183"/>
      <c r="AP733" s="183"/>
      <c r="AQ733" s="183"/>
      <c r="AR733" s="183"/>
      <c r="AS733" s="183"/>
      <c r="AT733" s="183"/>
      <c r="AU733" s="183"/>
      <c r="AV733" s="183"/>
      <c r="AW733" s="183"/>
      <c r="AX733" s="183"/>
      <c r="AY733" s="183"/>
      <c r="AZ733" s="183"/>
      <c r="BA733" s="183"/>
      <c r="BB733" s="183"/>
    </row>
    <row r="734" spans="1:54" x14ac:dyDescent="0.2">
      <c r="A734" s="183"/>
      <c r="B734" s="183"/>
      <c r="C734" s="183"/>
      <c r="D734" s="183"/>
      <c r="E734" s="183"/>
      <c r="F734" s="183"/>
      <c r="G734" s="183"/>
      <c r="H734" s="183"/>
      <c r="I734" s="183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  <c r="AB734" s="183"/>
      <c r="AC734" s="183"/>
      <c r="AD734" s="183"/>
      <c r="AE734" s="183"/>
      <c r="AF734" s="183"/>
      <c r="AG734" s="183"/>
      <c r="AH734" s="183"/>
      <c r="AI734" s="183"/>
      <c r="AJ734" s="183"/>
      <c r="AK734" s="183"/>
      <c r="AL734" s="183"/>
      <c r="AM734" s="183"/>
      <c r="AN734" s="183"/>
      <c r="AO734" s="183"/>
      <c r="AP734" s="183"/>
      <c r="AQ734" s="183"/>
      <c r="AR734" s="183"/>
      <c r="AS734" s="183"/>
      <c r="AT734" s="183"/>
      <c r="AU734" s="183"/>
      <c r="AV734" s="183"/>
      <c r="AW734" s="183"/>
      <c r="AX734" s="183"/>
      <c r="AY734" s="183"/>
      <c r="AZ734" s="183"/>
      <c r="BA734" s="183"/>
      <c r="BB734" s="183"/>
    </row>
    <row r="735" spans="1:54" x14ac:dyDescent="0.2">
      <c r="A735" s="183"/>
      <c r="B735" s="183"/>
      <c r="C735" s="183"/>
      <c r="D735" s="183"/>
      <c r="E735" s="183"/>
      <c r="F735" s="183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  <c r="AA735" s="183"/>
      <c r="AB735" s="183"/>
      <c r="AC735" s="183"/>
      <c r="AD735" s="183"/>
      <c r="AE735" s="183"/>
      <c r="AF735" s="183"/>
      <c r="AG735" s="183"/>
      <c r="AH735" s="183"/>
      <c r="AI735" s="183"/>
      <c r="AJ735" s="183"/>
      <c r="AK735" s="183"/>
      <c r="AL735" s="183"/>
      <c r="AM735" s="183"/>
      <c r="AN735" s="183"/>
      <c r="AO735" s="183"/>
      <c r="AP735" s="183"/>
      <c r="AQ735" s="183"/>
      <c r="AR735" s="183"/>
      <c r="AS735" s="183"/>
      <c r="AT735" s="183"/>
      <c r="AU735" s="183"/>
      <c r="AV735" s="183"/>
      <c r="AW735" s="183"/>
      <c r="AX735" s="183"/>
      <c r="AY735" s="183"/>
      <c r="AZ735" s="183"/>
      <c r="BA735" s="183"/>
      <c r="BB735" s="183"/>
    </row>
    <row r="736" spans="1:54" x14ac:dyDescent="0.2">
      <c r="A736" s="183"/>
      <c r="B736" s="183"/>
      <c r="C736" s="183"/>
      <c r="D736" s="183"/>
      <c r="E736" s="183"/>
      <c r="F736" s="183"/>
      <c r="G736" s="183"/>
      <c r="H736" s="183"/>
      <c r="I736" s="183"/>
      <c r="J736" s="183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  <c r="AA736" s="183"/>
      <c r="AB736" s="183"/>
      <c r="AC736" s="183"/>
      <c r="AD736" s="183"/>
      <c r="AE736" s="183"/>
      <c r="AF736" s="183"/>
      <c r="AG736" s="183"/>
      <c r="AH736" s="183"/>
      <c r="AI736" s="183"/>
      <c r="AJ736" s="183"/>
      <c r="AK736" s="183"/>
      <c r="AL736" s="183"/>
      <c r="AM736" s="183"/>
      <c r="AN736" s="183"/>
      <c r="AO736" s="183"/>
      <c r="AP736" s="183"/>
      <c r="AQ736" s="183"/>
      <c r="AR736" s="183"/>
      <c r="AS736" s="183"/>
      <c r="AT736" s="183"/>
      <c r="AU736" s="183"/>
      <c r="AV736" s="183"/>
      <c r="AW736" s="183"/>
      <c r="AX736" s="183"/>
      <c r="AY736" s="183"/>
      <c r="AZ736" s="183"/>
      <c r="BA736" s="183"/>
      <c r="BB736" s="183"/>
    </row>
    <row r="737" spans="1:54" x14ac:dyDescent="0.2">
      <c r="A737" s="183"/>
      <c r="B737" s="183"/>
      <c r="C737" s="183"/>
      <c r="D737" s="183"/>
      <c r="E737" s="183"/>
      <c r="F737" s="183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  <c r="AA737" s="183"/>
      <c r="AB737" s="183"/>
      <c r="AC737" s="183"/>
      <c r="AD737" s="183"/>
      <c r="AE737" s="183"/>
      <c r="AF737" s="183"/>
      <c r="AG737" s="183"/>
      <c r="AH737" s="183"/>
      <c r="AI737" s="183"/>
      <c r="AJ737" s="183"/>
      <c r="AK737" s="183"/>
      <c r="AL737" s="183"/>
      <c r="AM737" s="183"/>
      <c r="AN737" s="183"/>
      <c r="AO737" s="183"/>
      <c r="AP737" s="183"/>
      <c r="AQ737" s="183"/>
      <c r="AR737" s="183"/>
      <c r="AS737" s="183"/>
      <c r="AT737" s="183"/>
      <c r="AU737" s="183"/>
      <c r="AV737" s="183"/>
      <c r="AW737" s="183"/>
      <c r="AX737" s="183"/>
      <c r="AY737" s="183"/>
      <c r="AZ737" s="183"/>
      <c r="BA737" s="183"/>
      <c r="BB737" s="183"/>
    </row>
    <row r="738" spans="1:54" x14ac:dyDescent="0.2">
      <c r="A738" s="183"/>
      <c r="B738" s="183"/>
      <c r="C738" s="183"/>
      <c r="D738" s="183"/>
      <c r="E738" s="183"/>
      <c r="F738" s="183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  <c r="AB738" s="183"/>
      <c r="AC738" s="183"/>
      <c r="AD738" s="183"/>
      <c r="AE738" s="183"/>
      <c r="AF738" s="183"/>
      <c r="AG738" s="183"/>
      <c r="AH738" s="183"/>
      <c r="AI738" s="183"/>
      <c r="AJ738" s="183"/>
      <c r="AK738" s="183"/>
      <c r="AL738" s="183"/>
      <c r="AM738" s="183"/>
      <c r="AN738" s="183"/>
      <c r="AO738" s="183"/>
      <c r="AP738" s="183"/>
      <c r="AQ738" s="183"/>
      <c r="AR738" s="183"/>
      <c r="AS738" s="183"/>
      <c r="AT738" s="183"/>
      <c r="AU738" s="183"/>
      <c r="AV738" s="183"/>
      <c r="AW738" s="183"/>
      <c r="AX738" s="183"/>
      <c r="AY738" s="183"/>
      <c r="AZ738" s="183"/>
      <c r="BA738" s="183"/>
      <c r="BB738" s="183"/>
    </row>
    <row r="739" spans="1:54" x14ac:dyDescent="0.2">
      <c r="A739" s="183"/>
      <c r="B739" s="183"/>
      <c r="C739" s="183"/>
      <c r="D739" s="183"/>
      <c r="E739" s="183"/>
      <c r="F739" s="183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  <c r="AB739" s="183"/>
      <c r="AC739" s="183"/>
      <c r="AD739" s="183"/>
      <c r="AE739" s="183"/>
      <c r="AF739" s="183"/>
      <c r="AG739" s="183"/>
      <c r="AH739" s="183"/>
      <c r="AI739" s="183"/>
      <c r="AJ739" s="183"/>
      <c r="AK739" s="183"/>
      <c r="AL739" s="183"/>
      <c r="AM739" s="183"/>
      <c r="AN739" s="183"/>
      <c r="AO739" s="183"/>
      <c r="AP739" s="183"/>
      <c r="AQ739" s="183"/>
      <c r="AR739" s="183"/>
      <c r="AS739" s="183"/>
      <c r="AT739" s="183"/>
      <c r="AU739" s="183"/>
      <c r="AV739" s="183"/>
      <c r="AW739" s="183"/>
      <c r="AX739" s="183"/>
      <c r="AY739" s="183"/>
      <c r="AZ739" s="183"/>
      <c r="BA739" s="183"/>
      <c r="BB739" s="183"/>
    </row>
    <row r="740" spans="1:54" x14ac:dyDescent="0.2">
      <c r="A740" s="183"/>
      <c r="B740" s="183"/>
      <c r="C740" s="183"/>
      <c r="D740" s="183"/>
      <c r="E740" s="183"/>
      <c r="F740" s="183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  <c r="AB740" s="183"/>
      <c r="AC740" s="183"/>
      <c r="AD740" s="183"/>
      <c r="AE740" s="183"/>
      <c r="AF740" s="183"/>
      <c r="AG740" s="183"/>
      <c r="AH740" s="183"/>
      <c r="AI740" s="183"/>
      <c r="AJ740" s="183"/>
      <c r="AK740" s="183"/>
      <c r="AL740" s="183"/>
      <c r="AM740" s="183"/>
      <c r="AN740" s="183"/>
      <c r="AO740" s="183"/>
      <c r="AP740" s="183"/>
      <c r="AQ740" s="183"/>
      <c r="AR740" s="183"/>
      <c r="AS740" s="183"/>
      <c r="AT740" s="183"/>
      <c r="AU740" s="183"/>
      <c r="AV740" s="183"/>
      <c r="AW740" s="183"/>
      <c r="AX740" s="183"/>
      <c r="AY740" s="183"/>
      <c r="AZ740" s="183"/>
      <c r="BA740" s="183"/>
      <c r="BB740" s="183"/>
    </row>
    <row r="741" spans="1:54" x14ac:dyDescent="0.2">
      <c r="A741" s="183"/>
      <c r="B741" s="183"/>
      <c r="C741" s="183"/>
      <c r="D741" s="183"/>
      <c r="E741" s="183"/>
      <c r="F741" s="183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  <c r="AB741" s="183"/>
      <c r="AC741" s="183"/>
      <c r="AD741" s="183"/>
      <c r="AE741" s="183"/>
      <c r="AF741" s="183"/>
      <c r="AG741" s="183"/>
      <c r="AH741" s="183"/>
      <c r="AI741" s="183"/>
      <c r="AJ741" s="183"/>
      <c r="AK741" s="183"/>
      <c r="AL741" s="183"/>
      <c r="AM741" s="183"/>
      <c r="AN741" s="183"/>
      <c r="AO741" s="183"/>
      <c r="AP741" s="183"/>
      <c r="AQ741" s="183"/>
      <c r="AR741" s="183"/>
      <c r="AS741" s="183"/>
      <c r="AT741" s="183"/>
      <c r="AU741" s="183"/>
      <c r="AV741" s="183"/>
      <c r="AW741" s="183"/>
      <c r="AX741" s="183"/>
      <c r="AY741" s="183"/>
      <c r="AZ741" s="183"/>
      <c r="BA741" s="183"/>
      <c r="BB741" s="183"/>
    </row>
    <row r="742" spans="1:54" x14ac:dyDescent="0.2">
      <c r="A742" s="183"/>
      <c r="B742" s="183"/>
      <c r="C742" s="183"/>
      <c r="D742" s="183"/>
      <c r="E742" s="183"/>
      <c r="F742" s="183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  <c r="AB742" s="183"/>
      <c r="AC742" s="183"/>
      <c r="AD742" s="183"/>
      <c r="AE742" s="183"/>
      <c r="AF742" s="183"/>
      <c r="AG742" s="183"/>
      <c r="AH742" s="183"/>
      <c r="AI742" s="183"/>
      <c r="AJ742" s="183"/>
      <c r="AK742" s="183"/>
      <c r="AL742" s="183"/>
      <c r="AM742" s="183"/>
      <c r="AN742" s="183"/>
      <c r="AO742" s="183"/>
      <c r="AP742" s="183"/>
      <c r="AQ742" s="183"/>
      <c r="AR742" s="183"/>
      <c r="AS742" s="183"/>
      <c r="AT742" s="183"/>
      <c r="AU742" s="183"/>
      <c r="AV742" s="183"/>
      <c r="AW742" s="183"/>
      <c r="AX742" s="183"/>
      <c r="AY742" s="183"/>
      <c r="AZ742" s="183"/>
      <c r="BA742" s="183"/>
      <c r="BB742" s="183"/>
    </row>
    <row r="743" spans="1:54" x14ac:dyDescent="0.2">
      <c r="A743" s="183"/>
      <c r="B743" s="183"/>
      <c r="C743" s="183"/>
      <c r="D743" s="183"/>
      <c r="E743" s="183"/>
      <c r="F743" s="183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  <c r="AB743" s="183"/>
      <c r="AC743" s="183"/>
      <c r="AD743" s="183"/>
      <c r="AE743" s="183"/>
      <c r="AF743" s="183"/>
      <c r="AG743" s="183"/>
      <c r="AH743" s="183"/>
      <c r="AI743" s="183"/>
      <c r="AJ743" s="183"/>
      <c r="AK743" s="183"/>
      <c r="AL743" s="183"/>
      <c r="AM743" s="183"/>
      <c r="AN743" s="183"/>
      <c r="AO743" s="183"/>
      <c r="AP743" s="183"/>
      <c r="AQ743" s="183"/>
      <c r="AR743" s="183"/>
      <c r="AS743" s="183"/>
      <c r="AT743" s="183"/>
      <c r="AU743" s="183"/>
      <c r="AV743" s="183"/>
      <c r="AW743" s="183"/>
      <c r="AX743" s="183"/>
      <c r="AY743" s="183"/>
      <c r="AZ743" s="183"/>
      <c r="BA743" s="183"/>
      <c r="BB743" s="183"/>
    </row>
    <row r="744" spans="1:54" x14ac:dyDescent="0.2">
      <c r="A744" s="183"/>
      <c r="B744" s="183"/>
      <c r="C744" s="183"/>
      <c r="D744" s="183"/>
      <c r="E744" s="183"/>
      <c r="F744" s="183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  <c r="AB744" s="183"/>
      <c r="AC744" s="183"/>
      <c r="AD744" s="183"/>
      <c r="AE744" s="183"/>
      <c r="AF744" s="183"/>
      <c r="AG744" s="183"/>
      <c r="AH744" s="183"/>
      <c r="AI744" s="183"/>
      <c r="AJ744" s="183"/>
      <c r="AK744" s="183"/>
      <c r="AL744" s="183"/>
      <c r="AM744" s="183"/>
      <c r="AN744" s="183"/>
      <c r="AO744" s="183"/>
      <c r="AP744" s="183"/>
      <c r="AQ744" s="183"/>
      <c r="AR744" s="183"/>
      <c r="AS744" s="183"/>
      <c r="AT744" s="183"/>
      <c r="AU744" s="183"/>
      <c r="AV744" s="183"/>
      <c r="AW744" s="183"/>
      <c r="AX744" s="183"/>
      <c r="AY744" s="183"/>
      <c r="AZ744" s="183"/>
      <c r="BA744" s="183"/>
      <c r="BB744" s="183"/>
    </row>
    <row r="745" spans="1:54" x14ac:dyDescent="0.2">
      <c r="A745" s="183"/>
      <c r="B745" s="183"/>
      <c r="C745" s="183"/>
      <c r="D745" s="183"/>
      <c r="E745" s="183"/>
      <c r="F745" s="183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183"/>
      <c r="AT745" s="183"/>
      <c r="AU745" s="183"/>
      <c r="AV745" s="183"/>
      <c r="AW745" s="183"/>
      <c r="AX745" s="183"/>
      <c r="AY745" s="183"/>
      <c r="AZ745" s="183"/>
      <c r="BA745" s="183"/>
      <c r="BB745" s="183"/>
    </row>
    <row r="746" spans="1:54" x14ac:dyDescent="0.2">
      <c r="A746" s="183"/>
      <c r="B746" s="183"/>
      <c r="C746" s="183"/>
      <c r="D746" s="183"/>
      <c r="E746" s="183"/>
      <c r="F746" s="183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  <c r="AB746" s="183"/>
      <c r="AC746" s="183"/>
      <c r="AD746" s="183"/>
      <c r="AE746" s="183"/>
      <c r="AF746" s="183"/>
      <c r="AG746" s="183"/>
      <c r="AH746" s="183"/>
      <c r="AI746" s="183"/>
      <c r="AJ746" s="183"/>
      <c r="AK746" s="183"/>
      <c r="AL746" s="183"/>
      <c r="AM746" s="183"/>
      <c r="AN746" s="183"/>
      <c r="AO746" s="183"/>
      <c r="AP746" s="183"/>
      <c r="AQ746" s="183"/>
      <c r="AR746" s="183"/>
      <c r="AS746" s="183"/>
      <c r="AT746" s="183"/>
      <c r="AU746" s="183"/>
      <c r="AV746" s="183"/>
      <c r="AW746" s="183"/>
      <c r="AX746" s="183"/>
      <c r="AY746" s="183"/>
      <c r="AZ746" s="183"/>
      <c r="BA746" s="183"/>
      <c r="BB746" s="183"/>
    </row>
    <row r="747" spans="1:54" x14ac:dyDescent="0.2">
      <c r="A747" s="183"/>
      <c r="B747" s="183"/>
      <c r="C747" s="183"/>
      <c r="D747" s="183"/>
      <c r="E747" s="183"/>
      <c r="F747" s="183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  <c r="AB747" s="183"/>
      <c r="AC747" s="183"/>
      <c r="AD747" s="183"/>
      <c r="AE747" s="183"/>
      <c r="AF747" s="183"/>
      <c r="AG747" s="183"/>
      <c r="AH747" s="183"/>
      <c r="AI747" s="183"/>
      <c r="AJ747" s="183"/>
      <c r="AK747" s="183"/>
      <c r="AL747" s="183"/>
      <c r="AM747" s="183"/>
      <c r="AN747" s="183"/>
      <c r="AO747" s="183"/>
      <c r="AP747" s="183"/>
      <c r="AQ747" s="183"/>
      <c r="AR747" s="183"/>
      <c r="AS747" s="183"/>
      <c r="AT747" s="183"/>
      <c r="AU747" s="183"/>
      <c r="AV747" s="183"/>
      <c r="AW747" s="183"/>
      <c r="AX747" s="183"/>
      <c r="AY747" s="183"/>
      <c r="AZ747" s="183"/>
      <c r="BA747" s="183"/>
      <c r="BB747" s="183"/>
    </row>
    <row r="748" spans="1:54" x14ac:dyDescent="0.2">
      <c r="A748" s="183"/>
      <c r="B748" s="183"/>
      <c r="C748" s="183"/>
      <c r="D748" s="183"/>
      <c r="E748" s="183"/>
      <c r="F748" s="183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  <c r="AB748" s="183"/>
      <c r="AC748" s="183"/>
      <c r="AD748" s="183"/>
      <c r="AE748" s="183"/>
      <c r="AF748" s="183"/>
      <c r="AG748" s="183"/>
      <c r="AH748" s="183"/>
      <c r="AI748" s="183"/>
      <c r="AJ748" s="183"/>
      <c r="AK748" s="183"/>
      <c r="AL748" s="183"/>
      <c r="AM748" s="183"/>
      <c r="AN748" s="183"/>
      <c r="AO748" s="183"/>
      <c r="AP748" s="183"/>
      <c r="AQ748" s="183"/>
      <c r="AR748" s="183"/>
      <c r="AS748" s="183"/>
      <c r="AT748" s="183"/>
      <c r="AU748" s="183"/>
      <c r="AV748" s="183"/>
      <c r="AW748" s="183"/>
      <c r="AX748" s="183"/>
      <c r="AY748" s="183"/>
      <c r="AZ748" s="183"/>
      <c r="BA748" s="183"/>
      <c r="BB748" s="183"/>
    </row>
    <row r="749" spans="1:54" x14ac:dyDescent="0.2">
      <c r="A749" s="183"/>
      <c r="B749" s="183"/>
      <c r="C749" s="183"/>
      <c r="D749" s="183"/>
      <c r="E749" s="183"/>
      <c r="F749" s="183"/>
      <c r="G749" s="183"/>
      <c r="H749" s="183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  <c r="AB749" s="183"/>
      <c r="AC749" s="183"/>
      <c r="AD749" s="183"/>
      <c r="AE749" s="183"/>
      <c r="AF749" s="183"/>
      <c r="AG749" s="183"/>
      <c r="AH749" s="183"/>
      <c r="AI749" s="183"/>
      <c r="AJ749" s="183"/>
      <c r="AK749" s="183"/>
      <c r="AL749" s="183"/>
      <c r="AM749" s="183"/>
      <c r="AN749" s="183"/>
      <c r="AO749" s="183"/>
      <c r="AP749" s="183"/>
      <c r="AQ749" s="183"/>
      <c r="AR749" s="183"/>
      <c r="AS749" s="183"/>
      <c r="AT749" s="183"/>
      <c r="AU749" s="183"/>
      <c r="AV749" s="183"/>
      <c r="AW749" s="183"/>
      <c r="AX749" s="183"/>
      <c r="AY749" s="183"/>
      <c r="AZ749" s="183"/>
      <c r="BA749" s="183"/>
      <c r="BB749" s="183"/>
    </row>
    <row r="750" spans="1:54" x14ac:dyDescent="0.2">
      <c r="A750" s="183"/>
      <c r="B750" s="183"/>
      <c r="C750" s="183"/>
      <c r="D750" s="183"/>
      <c r="E750" s="183"/>
      <c r="F750" s="183"/>
      <c r="G750" s="183"/>
      <c r="H750" s="183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  <c r="AB750" s="183"/>
      <c r="AC750" s="183"/>
      <c r="AD750" s="183"/>
      <c r="AE750" s="183"/>
      <c r="AF750" s="183"/>
      <c r="AG750" s="183"/>
      <c r="AH750" s="183"/>
      <c r="AI750" s="183"/>
      <c r="AJ750" s="183"/>
      <c r="AK750" s="183"/>
      <c r="AL750" s="183"/>
      <c r="AM750" s="183"/>
      <c r="AN750" s="183"/>
      <c r="AO750" s="183"/>
      <c r="AP750" s="183"/>
      <c r="AQ750" s="183"/>
      <c r="AR750" s="183"/>
      <c r="AS750" s="183"/>
      <c r="AT750" s="183"/>
      <c r="AU750" s="183"/>
      <c r="AV750" s="183"/>
      <c r="AW750" s="183"/>
      <c r="AX750" s="183"/>
      <c r="AY750" s="183"/>
      <c r="AZ750" s="183"/>
      <c r="BA750" s="183"/>
      <c r="BB750" s="183"/>
    </row>
    <row r="751" spans="1:54" x14ac:dyDescent="0.2">
      <c r="A751" s="183"/>
      <c r="B751" s="183"/>
      <c r="C751" s="183"/>
      <c r="D751" s="183"/>
      <c r="E751" s="183"/>
      <c r="F751" s="183"/>
      <c r="G751" s="183"/>
      <c r="H751" s="183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  <c r="AB751" s="183"/>
      <c r="AC751" s="183"/>
      <c r="AD751" s="183"/>
      <c r="AE751" s="183"/>
      <c r="AF751" s="183"/>
      <c r="AG751" s="183"/>
      <c r="AH751" s="183"/>
      <c r="AI751" s="183"/>
      <c r="AJ751" s="183"/>
      <c r="AK751" s="183"/>
      <c r="AL751" s="183"/>
      <c r="AM751" s="183"/>
      <c r="AN751" s="183"/>
      <c r="AO751" s="183"/>
      <c r="AP751" s="183"/>
      <c r="AQ751" s="183"/>
      <c r="AR751" s="183"/>
      <c r="AS751" s="183"/>
      <c r="AT751" s="183"/>
      <c r="AU751" s="183"/>
      <c r="AV751" s="183"/>
      <c r="AW751" s="183"/>
      <c r="AX751" s="183"/>
      <c r="AY751" s="183"/>
      <c r="AZ751" s="183"/>
      <c r="BA751" s="183"/>
      <c r="BB751" s="183"/>
    </row>
    <row r="752" spans="1:54" x14ac:dyDescent="0.2">
      <c r="A752" s="183"/>
      <c r="B752" s="183"/>
      <c r="C752" s="183"/>
      <c r="D752" s="183"/>
      <c r="E752" s="183"/>
      <c r="F752" s="183"/>
      <c r="G752" s="183"/>
      <c r="H752" s="183"/>
      <c r="I752" s="183"/>
      <c r="J752" s="183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  <c r="AB752" s="183"/>
      <c r="AC752" s="183"/>
      <c r="AD752" s="183"/>
      <c r="AE752" s="183"/>
      <c r="AF752" s="183"/>
      <c r="AG752" s="183"/>
      <c r="AH752" s="183"/>
      <c r="AI752" s="183"/>
      <c r="AJ752" s="183"/>
      <c r="AK752" s="183"/>
      <c r="AL752" s="183"/>
      <c r="AM752" s="183"/>
      <c r="AN752" s="183"/>
      <c r="AO752" s="183"/>
      <c r="AP752" s="183"/>
      <c r="AQ752" s="183"/>
      <c r="AR752" s="183"/>
      <c r="AS752" s="183"/>
      <c r="AT752" s="183"/>
      <c r="AU752" s="183"/>
      <c r="AV752" s="183"/>
      <c r="AW752" s="183"/>
      <c r="AX752" s="183"/>
      <c r="AY752" s="183"/>
      <c r="AZ752" s="183"/>
      <c r="BA752" s="183"/>
      <c r="BB752" s="183"/>
    </row>
    <row r="753" spans="1:54" x14ac:dyDescent="0.2">
      <c r="A753" s="183"/>
      <c r="B753" s="183"/>
      <c r="C753" s="183"/>
      <c r="D753" s="183"/>
      <c r="E753" s="183"/>
      <c r="F753" s="183"/>
      <c r="G753" s="183"/>
      <c r="H753" s="183"/>
      <c r="I753" s="183"/>
      <c r="J753" s="183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  <c r="AA753" s="183"/>
      <c r="AB753" s="183"/>
      <c r="AC753" s="183"/>
      <c r="AD753" s="183"/>
      <c r="AE753" s="183"/>
      <c r="AF753" s="183"/>
      <c r="AG753" s="183"/>
      <c r="AH753" s="183"/>
      <c r="AI753" s="183"/>
      <c r="AJ753" s="183"/>
      <c r="AK753" s="183"/>
      <c r="AL753" s="183"/>
      <c r="AM753" s="183"/>
      <c r="AN753" s="183"/>
      <c r="AO753" s="183"/>
      <c r="AP753" s="183"/>
      <c r="AQ753" s="183"/>
      <c r="AR753" s="183"/>
      <c r="AS753" s="183"/>
      <c r="AT753" s="183"/>
      <c r="AU753" s="183"/>
      <c r="AV753" s="183"/>
      <c r="AW753" s="183"/>
      <c r="AX753" s="183"/>
      <c r="AY753" s="183"/>
      <c r="AZ753" s="183"/>
      <c r="BA753" s="183"/>
      <c r="BB753" s="183"/>
    </row>
    <row r="754" spans="1:54" x14ac:dyDescent="0.2">
      <c r="A754" s="183"/>
      <c r="B754" s="183"/>
      <c r="C754" s="183"/>
      <c r="D754" s="183"/>
      <c r="E754" s="183"/>
      <c r="F754" s="183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  <c r="AB754" s="183"/>
      <c r="AC754" s="183"/>
      <c r="AD754" s="183"/>
      <c r="AE754" s="183"/>
      <c r="AF754" s="183"/>
      <c r="AG754" s="183"/>
      <c r="AH754" s="183"/>
      <c r="AI754" s="183"/>
      <c r="AJ754" s="183"/>
      <c r="AK754" s="183"/>
      <c r="AL754" s="183"/>
      <c r="AM754" s="183"/>
      <c r="AN754" s="183"/>
      <c r="AO754" s="183"/>
      <c r="AP754" s="183"/>
      <c r="AQ754" s="183"/>
      <c r="AR754" s="183"/>
      <c r="AS754" s="183"/>
      <c r="AT754" s="183"/>
      <c r="AU754" s="183"/>
      <c r="AV754" s="183"/>
      <c r="AW754" s="183"/>
      <c r="AX754" s="183"/>
      <c r="AY754" s="183"/>
      <c r="AZ754" s="183"/>
      <c r="BA754" s="183"/>
      <c r="BB754" s="183"/>
    </row>
    <row r="755" spans="1:54" x14ac:dyDescent="0.2">
      <c r="A755" s="183"/>
      <c r="B755" s="183"/>
      <c r="C755" s="183"/>
      <c r="D755" s="183"/>
      <c r="E755" s="183"/>
      <c r="F755" s="183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  <c r="AB755" s="183"/>
      <c r="AC755" s="183"/>
      <c r="AD755" s="183"/>
      <c r="AE755" s="183"/>
      <c r="AF755" s="183"/>
      <c r="AG755" s="183"/>
      <c r="AH755" s="183"/>
      <c r="AI755" s="183"/>
      <c r="AJ755" s="183"/>
      <c r="AK755" s="183"/>
      <c r="AL755" s="183"/>
      <c r="AM755" s="183"/>
      <c r="AN755" s="183"/>
      <c r="AO755" s="183"/>
      <c r="AP755" s="183"/>
      <c r="AQ755" s="183"/>
      <c r="AR755" s="183"/>
      <c r="AS755" s="183"/>
      <c r="AT755" s="183"/>
      <c r="AU755" s="183"/>
      <c r="AV755" s="183"/>
      <c r="AW755" s="183"/>
      <c r="AX755" s="183"/>
      <c r="AY755" s="183"/>
      <c r="AZ755" s="183"/>
      <c r="BA755" s="183"/>
      <c r="BB755" s="183"/>
    </row>
    <row r="756" spans="1:54" x14ac:dyDescent="0.2">
      <c r="A756" s="183"/>
      <c r="B756" s="183"/>
      <c r="C756" s="183"/>
      <c r="D756" s="183"/>
      <c r="E756" s="183"/>
      <c r="F756" s="183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  <c r="AB756" s="183"/>
      <c r="AC756" s="183"/>
      <c r="AD756" s="183"/>
      <c r="AE756" s="183"/>
      <c r="AF756" s="183"/>
      <c r="AG756" s="183"/>
      <c r="AH756" s="183"/>
      <c r="AI756" s="183"/>
      <c r="AJ756" s="183"/>
      <c r="AK756" s="183"/>
      <c r="AL756" s="183"/>
      <c r="AM756" s="183"/>
      <c r="AN756" s="183"/>
      <c r="AO756" s="183"/>
      <c r="AP756" s="183"/>
      <c r="AQ756" s="183"/>
      <c r="AR756" s="183"/>
      <c r="AS756" s="183"/>
      <c r="AT756" s="183"/>
      <c r="AU756" s="183"/>
      <c r="AV756" s="183"/>
      <c r="AW756" s="183"/>
      <c r="AX756" s="183"/>
      <c r="AY756" s="183"/>
      <c r="AZ756" s="183"/>
      <c r="BA756" s="183"/>
      <c r="BB756" s="183"/>
    </row>
    <row r="757" spans="1:54" x14ac:dyDescent="0.2">
      <c r="A757" s="183"/>
      <c r="B757" s="183"/>
      <c r="C757" s="183"/>
      <c r="D757" s="183"/>
      <c r="E757" s="183"/>
      <c r="F757" s="183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  <c r="AA757" s="183"/>
      <c r="AB757" s="183"/>
      <c r="AC757" s="183"/>
      <c r="AD757" s="183"/>
      <c r="AE757" s="183"/>
      <c r="AF757" s="183"/>
      <c r="AG757" s="183"/>
      <c r="AH757" s="183"/>
      <c r="AI757" s="183"/>
      <c r="AJ757" s="183"/>
      <c r="AK757" s="183"/>
      <c r="AL757" s="183"/>
      <c r="AM757" s="183"/>
      <c r="AN757" s="183"/>
      <c r="AO757" s="183"/>
      <c r="AP757" s="183"/>
      <c r="AQ757" s="183"/>
      <c r="AR757" s="183"/>
      <c r="AS757" s="183"/>
      <c r="AT757" s="183"/>
      <c r="AU757" s="183"/>
      <c r="AV757" s="183"/>
      <c r="AW757" s="183"/>
      <c r="AX757" s="183"/>
      <c r="AY757" s="183"/>
      <c r="AZ757" s="183"/>
      <c r="BA757" s="183"/>
      <c r="BB757" s="183"/>
    </row>
    <row r="758" spans="1:54" x14ac:dyDescent="0.2">
      <c r="A758" s="183"/>
      <c r="B758" s="183"/>
      <c r="C758" s="183"/>
      <c r="D758" s="183"/>
      <c r="E758" s="183"/>
      <c r="F758" s="183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  <c r="AB758" s="183"/>
      <c r="AC758" s="183"/>
      <c r="AD758" s="183"/>
      <c r="AE758" s="183"/>
      <c r="AF758" s="183"/>
      <c r="AG758" s="183"/>
      <c r="AH758" s="183"/>
      <c r="AI758" s="183"/>
      <c r="AJ758" s="183"/>
      <c r="AK758" s="183"/>
      <c r="AL758" s="183"/>
      <c r="AM758" s="183"/>
      <c r="AN758" s="183"/>
      <c r="AO758" s="183"/>
      <c r="AP758" s="183"/>
      <c r="AQ758" s="183"/>
      <c r="AR758" s="183"/>
      <c r="AS758" s="183"/>
      <c r="AT758" s="183"/>
      <c r="AU758" s="183"/>
      <c r="AV758" s="183"/>
      <c r="AW758" s="183"/>
      <c r="AX758" s="183"/>
      <c r="AY758" s="183"/>
      <c r="AZ758" s="183"/>
      <c r="BA758" s="183"/>
      <c r="BB758" s="183"/>
    </row>
    <row r="759" spans="1:54" x14ac:dyDescent="0.2">
      <c r="A759" s="183"/>
      <c r="B759" s="183"/>
      <c r="C759" s="183"/>
      <c r="D759" s="183"/>
      <c r="E759" s="183"/>
      <c r="F759" s="183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  <c r="AA759" s="183"/>
      <c r="AB759" s="183"/>
      <c r="AC759" s="183"/>
      <c r="AD759" s="183"/>
      <c r="AE759" s="183"/>
      <c r="AF759" s="183"/>
      <c r="AG759" s="183"/>
      <c r="AH759" s="183"/>
      <c r="AI759" s="183"/>
      <c r="AJ759" s="183"/>
      <c r="AK759" s="183"/>
      <c r="AL759" s="183"/>
      <c r="AM759" s="183"/>
      <c r="AN759" s="183"/>
      <c r="AO759" s="183"/>
      <c r="AP759" s="183"/>
      <c r="AQ759" s="183"/>
      <c r="AR759" s="183"/>
      <c r="AS759" s="183"/>
      <c r="AT759" s="183"/>
      <c r="AU759" s="183"/>
      <c r="AV759" s="183"/>
      <c r="AW759" s="183"/>
      <c r="AX759" s="183"/>
      <c r="AY759" s="183"/>
      <c r="AZ759" s="183"/>
      <c r="BA759" s="183"/>
      <c r="BB759" s="183"/>
    </row>
    <row r="760" spans="1:54" x14ac:dyDescent="0.2">
      <c r="A760" s="183"/>
      <c r="B760" s="183"/>
      <c r="C760" s="183"/>
      <c r="D760" s="183"/>
      <c r="E760" s="183"/>
      <c r="F760" s="183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  <c r="AA760" s="183"/>
      <c r="AB760" s="183"/>
      <c r="AC760" s="183"/>
      <c r="AD760" s="183"/>
      <c r="AE760" s="183"/>
      <c r="AF760" s="183"/>
      <c r="AG760" s="183"/>
      <c r="AH760" s="183"/>
      <c r="AI760" s="183"/>
      <c r="AJ760" s="183"/>
      <c r="AK760" s="183"/>
      <c r="AL760" s="183"/>
      <c r="AM760" s="183"/>
      <c r="AN760" s="183"/>
      <c r="AO760" s="183"/>
      <c r="AP760" s="183"/>
      <c r="AQ760" s="183"/>
      <c r="AR760" s="183"/>
      <c r="AS760" s="183"/>
      <c r="AT760" s="183"/>
      <c r="AU760" s="183"/>
      <c r="AV760" s="183"/>
      <c r="AW760" s="183"/>
      <c r="AX760" s="183"/>
      <c r="AY760" s="183"/>
      <c r="AZ760" s="183"/>
      <c r="BA760" s="183"/>
      <c r="BB760" s="183"/>
    </row>
    <row r="761" spans="1:54" x14ac:dyDescent="0.2">
      <c r="A761" s="183"/>
      <c r="B761" s="183"/>
      <c r="C761" s="183"/>
      <c r="D761" s="183"/>
      <c r="E761" s="183"/>
      <c r="F761" s="183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  <c r="AB761" s="183"/>
      <c r="AC761" s="183"/>
      <c r="AD761" s="183"/>
      <c r="AE761" s="183"/>
      <c r="AF761" s="183"/>
      <c r="AG761" s="183"/>
      <c r="AH761" s="183"/>
      <c r="AI761" s="183"/>
      <c r="AJ761" s="183"/>
      <c r="AK761" s="183"/>
      <c r="AL761" s="183"/>
      <c r="AM761" s="183"/>
      <c r="AN761" s="183"/>
      <c r="AO761" s="183"/>
      <c r="AP761" s="183"/>
      <c r="AQ761" s="183"/>
      <c r="AR761" s="183"/>
      <c r="AS761" s="183"/>
      <c r="AT761" s="183"/>
      <c r="AU761" s="183"/>
      <c r="AV761" s="183"/>
      <c r="AW761" s="183"/>
      <c r="AX761" s="183"/>
      <c r="AY761" s="183"/>
      <c r="AZ761" s="183"/>
      <c r="BA761" s="183"/>
      <c r="BB761" s="183"/>
    </row>
    <row r="762" spans="1:54" x14ac:dyDescent="0.2">
      <c r="A762" s="183"/>
      <c r="B762" s="183"/>
      <c r="C762" s="183"/>
      <c r="D762" s="183"/>
      <c r="E762" s="183"/>
      <c r="F762" s="183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  <c r="AB762" s="183"/>
      <c r="AC762" s="183"/>
      <c r="AD762" s="183"/>
      <c r="AE762" s="183"/>
      <c r="AF762" s="183"/>
      <c r="AG762" s="183"/>
      <c r="AH762" s="183"/>
      <c r="AI762" s="183"/>
      <c r="AJ762" s="183"/>
      <c r="AK762" s="183"/>
      <c r="AL762" s="183"/>
      <c r="AM762" s="183"/>
      <c r="AN762" s="183"/>
      <c r="AO762" s="183"/>
      <c r="AP762" s="183"/>
      <c r="AQ762" s="183"/>
      <c r="AR762" s="183"/>
      <c r="AS762" s="183"/>
      <c r="AT762" s="183"/>
      <c r="AU762" s="183"/>
      <c r="AV762" s="183"/>
      <c r="AW762" s="183"/>
      <c r="AX762" s="183"/>
      <c r="AY762" s="183"/>
      <c r="AZ762" s="183"/>
      <c r="BA762" s="183"/>
      <c r="BB762" s="183"/>
    </row>
    <row r="763" spans="1:54" x14ac:dyDescent="0.2">
      <c r="A763" s="183"/>
      <c r="B763" s="183"/>
      <c r="C763" s="183"/>
      <c r="D763" s="183"/>
      <c r="E763" s="183"/>
      <c r="F763" s="183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  <c r="AA763" s="183"/>
      <c r="AB763" s="183"/>
      <c r="AC763" s="183"/>
      <c r="AD763" s="183"/>
      <c r="AE763" s="183"/>
      <c r="AF763" s="183"/>
      <c r="AG763" s="183"/>
      <c r="AH763" s="183"/>
      <c r="AI763" s="183"/>
      <c r="AJ763" s="183"/>
      <c r="AK763" s="183"/>
      <c r="AL763" s="183"/>
      <c r="AM763" s="183"/>
      <c r="AN763" s="183"/>
      <c r="AO763" s="183"/>
      <c r="AP763" s="183"/>
      <c r="AQ763" s="183"/>
      <c r="AR763" s="183"/>
      <c r="AS763" s="183"/>
      <c r="AT763" s="183"/>
      <c r="AU763" s="183"/>
      <c r="AV763" s="183"/>
      <c r="AW763" s="183"/>
      <c r="AX763" s="183"/>
      <c r="AY763" s="183"/>
      <c r="AZ763" s="183"/>
      <c r="BA763" s="183"/>
      <c r="BB763" s="183"/>
    </row>
    <row r="764" spans="1:54" x14ac:dyDescent="0.2">
      <c r="A764" s="183"/>
      <c r="B764" s="183"/>
      <c r="C764" s="183"/>
      <c r="D764" s="183"/>
      <c r="E764" s="183"/>
      <c r="F764" s="183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  <c r="AA764" s="183"/>
      <c r="AB764" s="183"/>
      <c r="AC764" s="183"/>
      <c r="AD764" s="183"/>
      <c r="AE764" s="183"/>
      <c r="AF764" s="183"/>
      <c r="AG764" s="183"/>
      <c r="AH764" s="183"/>
      <c r="AI764" s="183"/>
      <c r="AJ764" s="183"/>
      <c r="AK764" s="183"/>
      <c r="AL764" s="183"/>
      <c r="AM764" s="183"/>
      <c r="AN764" s="183"/>
      <c r="AO764" s="183"/>
      <c r="AP764" s="183"/>
      <c r="AQ764" s="183"/>
      <c r="AR764" s="183"/>
      <c r="AS764" s="183"/>
      <c r="AT764" s="183"/>
      <c r="AU764" s="183"/>
      <c r="AV764" s="183"/>
      <c r="AW764" s="183"/>
      <c r="AX764" s="183"/>
      <c r="AY764" s="183"/>
      <c r="AZ764" s="183"/>
      <c r="BA764" s="183"/>
      <c r="BB764" s="183"/>
    </row>
    <row r="765" spans="1:54" x14ac:dyDescent="0.2">
      <c r="A765" s="183"/>
      <c r="B765" s="183"/>
      <c r="C765" s="183"/>
      <c r="D765" s="183"/>
      <c r="E765" s="183"/>
      <c r="F765" s="183"/>
      <c r="G765" s="183"/>
      <c r="H765" s="183"/>
      <c r="I765" s="183"/>
      <c r="J765" s="183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  <c r="AA765" s="183"/>
      <c r="AB765" s="183"/>
      <c r="AC765" s="183"/>
      <c r="AD765" s="183"/>
      <c r="AE765" s="183"/>
      <c r="AF765" s="183"/>
      <c r="AG765" s="183"/>
      <c r="AH765" s="183"/>
      <c r="AI765" s="183"/>
      <c r="AJ765" s="183"/>
      <c r="AK765" s="183"/>
      <c r="AL765" s="183"/>
      <c r="AM765" s="183"/>
      <c r="AN765" s="183"/>
      <c r="AO765" s="183"/>
      <c r="AP765" s="183"/>
      <c r="AQ765" s="183"/>
      <c r="AR765" s="183"/>
      <c r="AS765" s="183"/>
      <c r="AT765" s="183"/>
      <c r="AU765" s="183"/>
      <c r="AV765" s="183"/>
      <c r="AW765" s="183"/>
      <c r="AX765" s="183"/>
      <c r="AY765" s="183"/>
      <c r="AZ765" s="183"/>
      <c r="BA765" s="183"/>
      <c r="BB765" s="183"/>
    </row>
    <row r="766" spans="1:54" x14ac:dyDescent="0.2">
      <c r="A766" s="183"/>
      <c r="B766" s="183"/>
      <c r="C766" s="183"/>
      <c r="D766" s="183"/>
      <c r="E766" s="183"/>
      <c r="F766" s="183"/>
      <c r="G766" s="183"/>
      <c r="H766" s="183"/>
      <c r="I766" s="183"/>
      <c r="J766" s="183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  <c r="AA766" s="183"/>
      <c r="AB766" s="183"/>
      <c r="AC766" s="183"/>
      <c r="AD766" s="183"/>
      <c r="AE766" s="183"/>
      <c r="AF766" s="183"/>
      <c r="AG766" s="183"/>
      <c r="AH766" s="183"/>
      <c r="AI766" s="183"/>
      <c r="AJ766" s="183"/>
      <c r="AK766" s="183"/>
      <c r="AL766" s="183"/>
      <c r="AM766" s="183"/>
      <c r="AN766" s="183"/>
      <c r="AO766" s="183"/>
      <c r="AP766" s="183"/>
      <c r="AQ766" s="183"/>
      <c r="AR766" s="183"/>
      <c r="AS766" s="183"/>
      <c r="AT766" s="183"/>
      <c r="AU766" s="183"/>
      <c r="AV766" s="183"/>
      <c r="AW766" s="183"/>
      <c r="AX766" s="183"/>
      <c r="AY766" s="183"/>
      <c r="AZ766" s="183"/>
      <c r="BA766" s="183"/>
      <c r="BB766" s="183"/>
    </row>
    <row r="767" spans="1:54" x14ac:dyDescent="0.2">
      <c r="A767" s="183"/>
      <c r="B767" s="183"/>
      <c r="C767" s="183"/>
      <c r="D767" s="183"/>
      <c r="E767" s="183"/>
      <c r="F767" s="183"/>
      <c r="G767" s="183"/>
      <c r="H767" s="183"/>
      <c r="I767" s="183"/>
      <c r="J767" s="183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  <c r="AA767" s="183"/>
      <c r="AB767" s="183"/>
      <c r="AC767" s="183"/>
      <c r="AD767" s="183"/>
      <c r="AE767" s="183"/>
      <c r="AF767" s="183"/>
      <c r="AG767" s="183"/>
      <c r="AH767" s="183"/>
      <c r="AI767" s="183"/>
      <c r="AJ767" s="183"/>
      <c r="AK767" s="183"/>
      <c r="AL767" s="183"/>
      <c r="AM767" s="183"/>
      <c r="AN767" s="183"/>
      <c r="AO767" s="183"/>
      <c r="AP767" s="183"/>
      <c r="AQ767" s="183"/>
      <c r="AR767" s="183"/>
      <c r="AS767" s="183"/>
      <c r="AT767" s="183"/>
      <c r="AU767" s="183"/>
      <c r="AV767" s="183"/>
      <c r="AW767" s="183"/>
      <c r="AX767" s="183"/>
      <c r="AY767" s="183"/>
      <c r="AZ767" s="183"/>
      <c r="BA767" s="183"/>
      <c r="BB767" s="183"/>
    </row>
    <row r="768" spans="1:54" x14ac:dyDescent="0.2">
      <c r="A768" s="183"/>
      <c r="B768" s="183"/>
      <c r="C768" s="183"/>
      <c r="D768" s="183"/>
      <c r="E768" s="183"/>
      <c r="F768" s="183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  <c r="AA768" s="183"/>
      <c r="AB768" s="183"/>
      <c r="AC768" s="183"/>
      <c r="AD768" s="183"/>
      <c r="AE768" s="183"/>
      <c r="AF768" s="183"/>
      <c r="AG768" s="183"/>
      <c r="AH768" s="183"/>
      <c r="AI768" s="183"/>
      <c r="AJ768" s="183"/>
      <c r="AK768" s="183"/>
      <c r="AL768" s="183"/>
      <c r="AM768" s="183"/>
      <c r="AN768" s="183"/>
      <c r="AO768" s="183"/>
      <c r="AP768" s="183"/>
      <c r="AQ768" s="183"/>
      <c r="AR768" s="183"/>
      <c r="AS768" s="183"/>
      <c r="AT768" s="183"/>
      <c r="AU768" s="183"/>
      <c r="AV768" s="183"/>
      <c r="AW768" s="183"/>
      <c r="AX768" s="183"/>
      <c r="AY768" s="183"/>
      <c r="AZ768" s="183"/>
      <c r="BA768" s="183"/>
      <c r="BB768" s="183"/>
    </row>
    <row r="769" spans="1:54" x14ac:dyDescent="0.2">
      <c r="A769" s="183"/>
      <c r="B769" s="183"/>
      <c r="C769" s="183"/>
      <c r="D769" s="183"/>
      <c r="E769" s="183"/>
      <c r="F769" s="183"/>
      <c r="G769" s="183"/>
      <c r="H769" s="183"/>
      <c r="I769" s="183"/>
      <c r="J769" s="183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  <c r="AA769" s="183"/>
      <c r="AB769" s="183"/>
      <c r="AC769" s="183"/>
      <c r="AD769" s="183"/>
      <c r="AE769" s="183"/>
      <c r="AF769" s="183"/>
      <c r="AG769" s="183"/>
      <c r="AH769" s="183"/>
      <c r="AI769" s="183"/>
      <c r="AJ769" s="183"/>
      <c r="AK769" s="183"/>
      <c r="AL769" s="183"/>
      <c r="AM769" s="183"/>
      <c r="AN769" s="183"/>
      <c r="AO769" s="183"/>
      <c r="AP769" s="183"/>
      <c r="AQ769" s="183"/>
      <c r="AR769" s="183"/>
      <c r="AS769" s="183"/>
      <c r="AT769" s="183"/>
      <c r="AU769" s="183"/>
      <c r="AV769" s="183"/>
      <c r="AW769" s="183"/>
      <c r="AX769" s="183"/>
      <c r="AY769" s="183"/>
      <c r="AZ769" s="183"/>
      <c r="BA769" s="183"/>
      <c r="BB769" s="183"/>
    </row>
    <row r="770" spans="1:54" x14ac:dyDescent="0.2">
      <c r="A770" s="183"/>
      <c r="B770" s="183"/>
      <c r="C770" s="183"/>
      <c r="D770" s="183"/>
      <c r="E770" s="183"/>
      <c r="F770" s="183"/>
      <c r="G770" s="183"/>
      <c r="H770" s="183"/>
      <c r="I770" s="183"/>
      <c r="J770" s="183"/>
      <c r="K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  <c r="AA770" s="183"/>
      <c r="AB770" s="183"/>
      <c r="AC770" s="183"/>
      <c r="AD770" s="183"/>
      <c r="AE770" s="183"/>
      <c r="AF770" s="183"/>
      <c r="AG770" s="183"/>
      <c r="AH770" s="183"/>
      <c r="AI770" s="183"/>
      <c r="AJ770" s="183"/>
      <c r="AK770" s="183"/>
      <c r="AL770" s="183"/>
      <c r="AM770" s="183"/>
      <c r="AN770" s="183"/>
      <c r="AO770" s="183"/>
      <c r="AP770" s="183"/>
      <c r="AQ770" s="183"/>
      <c r="AR770" s="183"/>
      <c r="AS770" s="183"/>
      <c r="AT770" s="183"/>
      <c r="AU770" s="183"/>
      <c r="AV770" s="183"/>
      <c r="AW770" s="183"/>
      <c r="AX770" s="183"/>
      <c r="AY770" s="183"/>
      <c r="AZ770" s="183"/>
      <c r="BA770" s="183"/>
      <c r="BB770" s="183"/>
    </row>
    <row r="771" spans="1:54" x14ac:dyDescent="0.2">
      <c r="A771" s="183"/>
      <c r="B771" s="183"/>
      <c r="C771" s="183"/>
      <c r="D771" s="183"/>
      <c r="E771" s="183"/>
      <c r="F771" s="183"/>
      <c r="G771" s="183"/>
      <c r="H771" s="183"/>
      <c r="I771" s="183"/>
      <c r="J771" s="183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  <c r="AA771" s="183"/>
      <c r="AB771" s="183"/>
      <c r="AC771" s="183"/>
      <c r="AD771" s="183"/>
      <c r="AE771" s="183"/>
      <c r="AF771" s="183"/>
      <c r="AG771" s="183"/>
      <c r="AH771" s="183"/>
      <c r="AI771" s="183"/>
      <c r="AJ771" s="183"/>
      <c r="AK771" s="183"/>
      <c r="AL771" s="183"/>
      <c r="AM771" s="183"/>
      <c r="AN771" s="183"/>
      <c r="AO771" s="183"/>
      <c r="AP771" s="183"/>
      <c r="AQ771" s="183"/>
      <c r="AR771" s="183"/>
      <c r="AS771" s="183"/>
      <c r="AT771" s="183"/>
      <c r="AU771" s="183"/>
      <c r="AV771" s="183"/>
      <c r="AW771" s="183"/>
      <c r="AX771" s="183"/>
      <c r="AY771" s="183"/>
      <c r="AZ771" s="183"/>
      <c r="BA771" s="183"/>
      <c r="BB771" s="183"/>
    </row>
    <row r="772" spans="1:54" x14ac:dyDescent="0.2">
      <c r="A772" s="183"/>
      <c r="B772" s="183"/>
      <c r="C772" s="183"/>
      <c r="D772" s="183"/>
      <c r="E772" s="183"/>
      <c r="F772" s="183"/>
      <c r="G772" s="183"/>
      <c r="H772" s="183"/>
      <c r="I772" s="183"/>
      <c r="J772" s="183"/>
      <c r="K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  <c r="AA772" s="183"/>
      <c r="AB772" s="183"/>
      <c r="AC772" s="183"/>
      <c r="AD772" s="183"/>
      <c r="AE772" s="183"/>
      <c r="AF772" s="183"/>
      <c r="AG772" s="183"/>
      <c r="AH772" s="183"/>
      <c r="AI772" s="183"/>
      <c r="AJ772" s="183"/>
      <c r="AK772" s="183"/>
      <c r="AL772" s="183"/>
      <c r="AM772" s="183"/>
      <c r="AN772" s="183"/>
      <c r="AO772" s="183"/>
      <c r="AP772" s="183"/>
      <c r="AQ772" s="183"/>
      <c r="AR772" s="183"/>
      <c r="AS772" s="183"/>
      <c r="AT772" s="183"/>
      <c r="AU772" s="183"/>
      <c r="AV772" s="183"/>
      <c r="AW772" s="183"/>
      <c r="AX772" s="183"/>
      <c r="AY772" s="183"/>
      <c r="AZ772" s="183"/>
      <c r="BA772" s="183"/>
      <c r="BB772" s="183"/>
    </row>
    <row r="773" spans="1:54" x14ac:dyDescent="0.2">
      <c r="A773" s="183"/>
      <c r="B773" s="183"/>
      <c r="C773" s="183"/>
      <c r="D773" s="183"/>
      <c r="E773" s="183"/>
      <c r="F773" s="183"/>
      <c r="G773" s="183"/>
      <c r="H773" s="183"/>
      <c r="I773" s="183"/>
      <c r="J773" s="183"/>
      <c r="K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  <c r="AA773" s="183"/>
      <c r="AB773" s="183"/>
      <c r="AC773" s="183"/>
      <c r="AD773" s="183"/>
      <c r="AE773" s="183"/>
      <c r="AF773" s="183"/>
      <c r="AG773" s="183"/>
      <c r="AH773" s="183"/>
      <c r="AI773" s="183"/>
      <c r="AJ773" s="183"/>
      <c r="AK773" s="183"/>
      <c r="AL773" s="183"/>
      <c r="AM773" s="183"/>
      <c r="AN773" s="183"/>
      <c r="AO773" s="183"/>
      <c r="AP773" s="183"/>
      <c r="AQ773" s="183"/>
      <c r="AR773" s="183"/>
      <c r="AS773" s="183"/>
      <c r="AT773" s="183"/>
      <c r="AU773" s="183"/>
      <c r="AV773" s="183"/>
      <c r="AW773" s="183"/>
      <c r="AX773" s="183"/>
      <c r="AY773" s="183"/>
      <c r="AZ773" s="183"/>
      <c r="BA773" s="183"/>
      <c r="BB773" s="183"/>
    </row>
    <row r="774" spans="1:54" x14ac:dyDescent="0.2">
      <c r="A774" s="183"/>
      <c r="B774" s="183"/>
      <c r="C774" s="183"/>
      <c r="D774" s="183"/>
      <c r="E774" s="183"/>
      <c r="F774" s="183"/>
      <c r="G774" s="183"/>
      <c r="H774" s="183"/>
      <c r="I774" s="183"/>
      <c r="J774" s="183"/>
      <c r="K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  <c r="AA774" s="183"/>
      <c r="AB774" s="183"/>
      <c r="AC774" s="183"/>
      <c r="AD774" s="183"/>
      <c r="AE774" s="183"/>
      <c r="AF774" s="183"/>
      <c r="AG774" s="183"/>
      <c r="AH774" s="183"/>
      <c r="AI774" s="183"/>
      <c r="AJ774" s="183"/>
      <c r="AK774" s="183"/>
      <c r="AL774" s="183"/>
      <c r="AM774" s="183"/>
      <c r="AN774" s="183"/>
      <c r="AO774" s="183"/>
      <c r="AP774" s="183"/>
      <c r="AQ774" s="183"/>
      <c r="AR774" s="183"/>
      <c r="AS774" s="183"/>
      <c r="AT774" s="183"/>
      <c r="AU774" s="183"/>
      <c r="AV774" s="183"/>
      <c r="AW774" s="183"/>
      <c r="AX774" s="183"/>
      <c r="AY774" s="183"/>
      <c r="AZ774" s="183"/>
      <c r="BA774" s="183"/>
      <c r="BB774" s="183"/>
    </row>
    <row r="775" spans="1:54" x14ac:dyDescent="0.2">
      <c r="A775" s="183"/>
      <c r="B775" s="183"/>
      <c r="C775" s="183"/>
      <c r="D775" s="183"/>
      <c r="E775" s="183"/>
      <c r="F775" s="183"/>
      <c r="G775" s="183"/>
      <c r="H775" s="183"/>
      <c r="I775" s="183"/>
      <c r="J775" s="183"/>
      <c r="K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  <c r="AA775" s="183"/>
      <c r="AB775" s="183"/>
      <c r="AC775" s="183"/>
      <c r="AD775" s="183"/>
      <c r="AE775" s="183"/>
      <c r="AF775" s="183"/>
      <c r="AG775" s="183"/>
      <c r="AH775" s="183"/>
      <c r="AI775" s="183"/>
      <c r="AJ775" s="183"/>
      <c r="AK775" s="183"/>
      <c r="AL775" s="183"/>
      <c r="AM775" s="183"/>
      <c r="AN775" s="183"/>
      <c r="AO775" s="183"/>
      <c r="AP775" s="183"/>
      <c r="AQ775" s="183"/>
      <c r="AR775" s="183"/>
      <c r="AS775" s="183"/>
      <c r="AT775" s="183"/>
      <c r="AU775" s="183"/>
      <c r="AV775" s="183"/>
      <c r="AW775" s="183"/>
      <c r="AX775" s="183"/>
      <c r="AY775" s="183"/>
      <c r="AZ775" s="183"/>
      <c r="BA775" s="183"/>
      <c r="BB775" s="183"/>
    </row>
    <row r="776" spans="1:54" x14ac:dyDescent="0.2">
      <c r="A776" s="183"/>
      <c r="B776" s="183"/>
      <c r="C776" s="183"/>
      <c r="D776" s="183"/>
      <c r="E776" s="183"/>
      <c r="F776" s="183"/>
      <c r="G776" s="183"/>
      <c r="H776" s="183"/>
      <c r="I776" s="183"/>
      <c r="J776" s="183"/>
      <c r="K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  <c r="AA776" s="183"/>
      <c r="AB776" s="183"/>
      <c r="AC776" s="183"/>
      <c r="AD776" s="183"/>
      <c r="AE776" s="183"/>
      <c r="AF776" s="183"/>
      <c r="AG776" s="183"/>
      <c r="AH776" s="183"/>
      <c r="AI776" s="183"/>
      <c r="AJ776" s="183"/>
      <c r="AK776" s="183"/>
      <c r="AL776" s="183"/>
      <c r="AM776" s="183"/>
      <c r="AN776" s="183"/>
      <c r="AO776" s="183"/>
      <c r="AP776" s="183"/>
      <c r="AQ776" s="183"/>
      <c r="AR776" s="183"/>
      <c r="AS776" s="183"/>
      <c r="AT776" s="183"/>
      <c r="AU776" s="183"/>
      <c r="AV776" s="183"/>
      <c r="AW776" s="183"/>
      <c r="AX776" s="183"/>
      <c r="AY776" s="183"/>
      <c r="AZ776" s="183"/>
      <c r="BA776" s="183"/>
      <c r="BB776" s="183"/>
    </row>
    <row r="777" spans="1:54" x14ac:dyDescent="0.2">
      <c r="A777" s="183"/>
      <c r="B777" s="183"/>
      <c r="C777" s="183"/>
      <c r="D777" s="183"/>
      <c r="E777" s="183"/>
      <c r="F777" s="183"/>
      <c r="G777" s="183"/>
      <c r="H777" s="183"/>
      <c r="I777" s="183"/>
      <c r="J777" s="183"/>
      <c r="K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  <c r="AA777" s="183"/>
      <c r="AB777" s="183"/>
      <c r="AC777" s="183"/>
      <c r="AD777" s="183"/>
      <c r="AE777" s="183"/>
      <c r="AF777" s="183"/>
      <c r="AG777" s="183"/>
      <c r="AH777" s="183"/>
      <c r="AI777" s="183"/>
      <c r="AJ777" s="183"/>
      <c r="AK777" s="183"/>
      <c r="AL777" s="183"/>
      <c r="AM777" s="183"/>
      <c r="AN777" s="183"/>
      <c r="AO777" s="183"/>
      <c r="AP777" s="183"/>
      <c r="AQ777" s="183"/>
      <c r="AR777" s="183"/>
      <c r="AS777" s="183"/>
      <c r="AT777" s="183"/>
      <c r="AU777" s="183"/>
      <c r="AV777" s="183"/>
      <c r="AW777" s="183"/>
      <c r="AX777" s="183"/>
      <c r="AY777" s="183"/>
      <c r="AZ777" s="183"/>
      <c r="BA777" s="183"/>
      <c r="BB777" s="183"/>
    </row>
    <row r="778" spans="1:54" x14ac:dyDescent="0.2">
      <c r="A778" s="183"/>
      <c r="B778" s="183"/>
      <c r="C778" s="183"/>
      <c r="D778" s="183"/>
      <c r="E778" s="183"/>
      <c r="F778" s="183"/>
      <c r="G778" s="183"/>
      <c r="H778" s="183"/>
      <c r="I778" s="183"/>
      <c r="J778" s="183"/>
      <c r="K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  <c r="AA778" s="183"/>
      <c r="AB778" s="183"/>
      <c r="AC778" s="183"/>
      <c r="AD778" s="183"/>
      <c r="AE778" s="183"/>
      <c r="AF778" s="183"/>
      <c r="AG778" s="183"/>
      <c r="AH778" s="183"/>
      <c r="AI778" s="183"/>
      <c r="AJ778" s="183"/>
      <c r="AK778" s="183"/>
      <c r="AL778" s="183"/>
      <c r="AM778" s="183"/>
      <c r="AN778" s="183"/>
      <c r="AO778" s="183"/>
      <c r="AP778" s="183"/>
      <c r="AQ778" s="183"/>
      <c r="AR778" s="183"/>
      <c r="AS778" s="183"/>
      <c r="AT778" s="183"/>
      <c r="AU778" s="183"/>
      <c r="AV778" s="183"/>
      <c r="AW778" s="183"/>
      <c r="AX778" s="183"/>
      <c r="AY778" s="183"/>
      <c r="AZ778" s="183"/>
      <c r="BA778" s="183"/>
      <c r="BB778" s="183"/>
    </row>
    <row r="779" spans="1:54" x14ac:dyDescent="0.2">
      <c r="A779" s="183"/>
      <c r="B779" s="183"/>
      <c r="C779" s="183"/>
      <c r="D779" s="183"/>
      <c r="E779" s="183"/>
      <c r="F779" s="183"/>
      <c r="G779" s="183"/>
      <c r="H779" s="183"/>
      <c r="I779" s="183"/>
      <c r="J779" s="183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  <c r="AB779" s="183"/>
      <c r="AC779" s="183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  <c r="AO779" s="183"/>
      <c r="AP779" s="183"/>
      <c r="AQ779" s="183"/>
      <c r="AR779" s="183"/>
      <c r="AS779" s="183"/>
      <c r="AT779" s="183"/>
      <c r="AU779" s="183"/>
      <c r="AV779" s="183"/>
      <c r="AW779" s="183"/>
      <c r="AX779" s="183"/>
      <c r="AY779" s="183"/>
      <c r="AZ779" s="183"/>
      <c r="BA779" s="183"/>
      <c r="BB779" s="183"/>
    </row>
    <row r="780" spans="1:54" x14ac:dyDescent="0.2">
      <c r="A780" s="183"/>
      <c r="B780" s="183"/>
      <c r="C780" s="183"/>
      <c r="D780" s="183"/>
      <c r="E780" s="183"/>
      <c r="F780" s="183"/>
      <c r="G780" s="183"/>
      <c r="H780" s="183"/>
      <c r="I780" s="183"/>
      <c r="J780" s="183"/>
      <c r="K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  <c r="AB780" s="183"/>
      <c r="AC780" s="183"/>
      <c r="AD780" s="183"/>
      <c r="AE780" s="183"/>
      <c r="AF780" s="183"/>
      <c r="AG780" s="183"/>
      <c r="AH780" s="183"/>
      <c r="AI780" s="183"/>
      <c r="AJ780" s="183"/>
      <c r="AK780" s="183"/>
      <c r="AL780" s="183"/>
      <c r="AM780" s="183"/>
      <c r="AN780" s="183"/>
      <c r="AO780" s="183"/>
      <c r="AP780" s="183"/>
      <c r="AQ780" s="183"/>
      <c r="AR780" s="183"/>
      <c r="AS780" s="183"/>
      <c r="AT780" s="183"/>
      <c r="AU780" s="183"/>
      <c r="AV780" s="183"/>
      <c r="AW780" s="183"/>
      <c r="AX780" s="183"/>
      <c r="AY780" s="183"/>
      <c r="AZ780" s="183"/>
      <c r="BA780" s="183"/>
      <c r="BB780" s="183"/>
    </row>
    <row r="781" spans="1:54" x14ac:dyDescent="0.2">
      <c r="A781" s="183"/>
      <c r="B781" s="183"/>
      <c r="C781" s="183"/>
      <c r="D781" s="183"/>
      <c r="E781" s="183"/>
      <c r="F781" s="183"/>
      <c r="G781" s="183"/>
      <c r="H781" s="183"/>
      <c r="I781" s="183"/>
      <c r="J781" s="183"/>
      <c r="K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  <c r="AB781" s="183"/>
      <c r="AC781" s="183"/>
      <c r="AD781" s="183"/>
      <c r="AE781" s="183"/>
      <c r="AF781" s="183"/>
      <c r="AG781" s="183"/>
      <c r="AH781" s="183"/>
      <c r="AI781" s="183"/>
      <c r="AJ781" s="183"/>
      <c r="AK781" s="183"/>
      <c r="AL781" s="183"/>
      <c r="AM781" s="183"/>
      <c r="AN781" s="183"/>
      <c r="AO781" s="183"/>
      <c r="AP781" s="183"/>
      <c r="AQ781" s="183"/>
      <c r="AR781" s="183"/>
      <c r="AS781" s="183"/>
      <c r="AT781" s="183"/>
      <c r="AU781" s="183"/>
      <c r="AV781" s="183"/>
      <c r="AW781" s="183"/>
      <c r="AX781" s="183"/>
      <c r="AY781" s="183"/>
      <c r="AZ781" s="183"/>
      <c r="BA781" s="183"/>
      <c r="BB781" s="183"/>
    </row>
    <row r="782" spans="1:54" x14ac:dyDescent="0.2">
      <c r="A782" s="183"/>
      <c r="B782" s="183"/>
      <c r="C782" s="183"/>
      <c r="D782" s="183"/>
      <c r="E782" s="183"/>
      <c r="F782" s="183"/>
      <c r="G782" s="183"/>
      <c r="H782" s="183"/>
      <c r="I782" s="183"/>
      <c r="J782" s="183"/>
      <c r="K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  <c r="AB782" s="183"/>
      <c r="AC782" s="183"/>
      <c r="AD782" s="183"/>
      <c r="AE782" s="183"/>
      <c r="AF782" s="183"/>
      <c r="AG782" s="183"/>
      <c r="AH782" s="183"/>
      <c r="AI782" s="183"/>
      <c r="AJ782" s="183"/>
      <c r="AK782" s="183"/>
      <c r="AL782" s="183"/>
      <c r="AM782" s="183"/>
      <c r="AN782" s="183"/>
      <c r="AO782" s="183"/>
      <c r="AP782" s="183"/>
      <c r="AQ782" s="183"/>
      <c r="AR782" s="183"/>
      <c r="AS782" s="183"/>
      <c r="AT782" s="183"/>
      <c r="AU782" s="183"/>
      <c r="AV782" s="183"/>
      <c r="AW782" s="183"/>
      <c r="AX782" s="183"/>
      <c r="AY782" s="183"/>
      <c r="AZ782" s="183"/>
      <c r="BA782" s="183"/>
      <c r="BB782" s="183"/>
    </row>
    <row r="783" spans="1:54" x14ac:dyDescent="0.2">
      <c r="A783" s="183"/>
      <c r="B783" s="183"/>
      <c r="C783" s="183"/>
      <c r="D783" s="183"/>
      <c r="E783" s="183"/>
      <c r="F783" s="183"/>
      <c r="G783" s="183"/>
      <c r="H783" s="183"/>
      <c r="I783" s="183"/>
      <c r="J783" s="183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  <c r="AB783" s="183"/>
      <c r="AC783" s="183"/>
      <c r="AD783" s="183"/>
      <c r="AE783" s="183"/>
      <c r="AF783" s="183"/>
      <c r="AG783" s="183"/>
      <c r="AH783" s="183"/>
      <c r="AI783" s="183"/>
      <c r="AJ783" s="183"/>
      <c r="AK783" s="183"/>
      <c r="AL783" s="183"/>
      <c r="AM783" s="183"/>
      <c r="AN783" s="183"/>
      <c r="AO783" s="183"/>
      <c r="AP783" s="183"/>
      <c r="AQ783" s="183"/>
      <c r="AR783" s="183"/>
      <c r="AS783" s="183"/>
      <c r="AT783" s="183"/>
      <c r="AU783" s="183"/>
      <c r="AV783" s="183"/>
      <c r="AW783" s="183"/>
      <c r="AX783" s="183"/>
      <c r="AY783" s="183"/>
      <c r="AZ783" s="183"/>
      <c r="BA783" s="183"/>
      <c r="BB783" s="183"/>
    </row>
    <row r="784" spans="1:54" x14ac:dyDescent="0.2">
      <c r="A784" s="183"/>
      <c r="B784" s="183"/>
      <c r="C784" s="183"/>
      <c r="D784" s="183"/>
      <c r="E784" s="183"/>
      <c r="F784" s="183"/>
      <c r="G784" s="183"/>
      <c r="H784" s="183"/>
      <c r="I784" s="183"/>
      <c r="J784" s="183"/>
      <c r="K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  <c r="AB784" s="183"/>
      <c r="AC784" s="183"/>
      <c r="AD784" s="183"/>
      <c r="AE784" s="183"/>
      <c r="AF784" s="183"/>
      <c r="AG784" s="183"/>
      <c r="AH784" s="183"/>
      <c r="AI784" s="183"/>
      <c r="AJ784" s="183"/>
      <c r="AK784" s="183"/>
      <c r="AL784" s="183"/>
      <c r="AM784" s="183"/>
      <c r="AN784" s="183"/>
      <c r="AO784" s="183"/>
      <c r="AP784" s="183"/>
      <c r="AQ784" s="183"/>
      <c r="AR784" s="183"/>
      <c r="AS784" s="183"/>
      <c r="AT784" s="183"/>
      <c r="AU784" s="183"/>
      <c r="AV784" s="183"/>
      <c r="AW784" s="183"/>
      <c r="AX784" s="183"/>
      <c r="AY784" s="183"/>
      <c r="AZ784" s="183"/>
      <c r="BA784" s="183"/>
      <c r="BB784" s="183"/>
    </row>
    <row r="785" spans="1:54" x14ac:dyDescent="0.2">
      <c r="A785" s="183"/>
      <c r="B785" s="183"/>
      <c r="C785" s="183"/>
      <c r="D785" s="183"/>
      <c r="E785" s="183"/>
      <c r="F785" s="183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  <c r="AB785" s="183"/>
      <c r="AC785" s="183"/>
      <c r="AD785" s="183"/>
      <c r="AE785" s="183"/>
      <c r="AF785" s="183"/>
      <c r="AG785" s="183"/>
      <c r="AH785" s="183"/>
      <c r="AI785" s="183"/>
      <c r="AJ785" s="183"/>
      <c r="AK785" s="183"/>
      <c r="AL785" s="183"/>
      <c r="AM785" s="183"/>
      <c r="AN785" s="183"/>
      <c r="AO785" s="183"/>
      <c r="AP785" s="183"/>
      <c r="AQ785" s="183"/>
      <c r="AR785" s="183"/>
      <c r="AS785" s="183"/>
      <c r="AT785" s="183"/>
      <c r="AU785" s="183"/>
      <c r="AV785" s="183"/>
      <c r="AW785" s="183"/>
      <c r="AX785" s="183"/>
      <c r="AY785" s="183"/>
      <c r="AZ785" s="183"/>
      <c r="BA785" s="183"/>
      <c r="BB785" s="183"/>
    </row>
    <row r="786" spans="1:54" x14ac:dyDescent="0.2">
      <c r="A786" s="183"/>
      <c r="B786" s="183"/>
      <c r="C786" s="183"/>
      <c r="D786" s="183"/>
      <c r="E786" s="183"/>
      <c r="F786" s="183"/>
      <c r="G786" s="183"/>
      <c r="H786" s="183"/>
      <c r="I786" s="183"/>
      <c r="J786" s="183"/>
      <c r="K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  <c r="AB786" s="183"/>
      <c r="AC786" s="183"/>
      <c r="AD786" s="183"/>
      <c r="AE786" s="183"/>
      <c r="AF786" s="183"/>
      <c r="AG786" s="183"/>
      <c r="AH786" s="183"/>
      <c r="AI786" s="183"/>
      <c r="AJ786" s="183"/>
      <c r="AK786" s="183"/>
      <c r="AL786" s="183"/>
      <c r="AM786" s="183"/>
      <c r="AN786" s="183"/>
      <c r="AO786" s="183"/>
      <c r="AP786" s="183"/>
      <c r="AQ786" s="183"/>
      <c r="AR786" s="183"/>
      <c r="AS786" s="183"/>
      <c r="AT786" s="183"/>
      <c r="AU786" s="183"/>
      <c r="AV786" s="183"/>
      <c r="AW786" s="183"/>
      <c r="AX786" s="183"/>
      <c r="AY786" s="183"/>
      <c r="AZ786" s="183"/>
      <c r="BA786" s="183"/>
      <c r="BB786" s="183"/>
    </row>
    <row r="787" spans="1:54" x14ac:dyDescent="0.2">
      <c r="A787" s="183"/>
      <c r="B787" s="183"/>
      <c r="C787" s="183"/>
      <c r="D787" s="183"/>
      <c r="E787" s="183"/>
      <c r="F787" s="183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  <c r="AB787" s="183"/>
      <c r="AC787" s="183"/>
      <c r="AD787" s="183"/>
      <c r="AE787" s="183"/>
      <c r="AF787" s="183"/>
      <c r="AG787" s="183"/>
      <c r="AH787" s="183"/>
      <c r="AI787" s="183"/>
      <c r="AJ787" s="183"/>
      <c r="AK787" s="183"/>
      <c r="AL787" s="183"/>
      <c r="AM787" s="183"/>
      <c r="AN787" s="183"/>
      <c r="AO787" s="183"/>
      <c r="AP787" s="183"/>
      <c r="AQ787" s="183"/>
      <c r="AR787" s="183"/>
      <c r="AS787" s="183"/>
      <c r="AT787" s="183"/>
      <c r="AU787" s="183"/>
      <c r="AV787" s="183"/>
      <c r="AW787" s="183"/>
      <c r="AX787" s="183"/>
      <c r="AY787" s="183"/>
      <c r="AZ787" s="183"/>
      <c r="BA787" s="183"/>
      <c r="BB787" s="183"/>
    </row>
    <row r="788" spans="1:54" x14ac:dyDescent="0.2">
      <c r="A788" s="183"/>
      <c r="B788" s="183"/>
      <c r="C788" s="183"/>
      <c r="D788" s="183"/>
      <c r="E788" s="183"/>
      <c r="F788" s="183"/>
      <c r="G788" s="183"/>
      <c r="H788" s="183"/>
      <c r="I788" s="183"/>
      <c r="J788" s="183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  <c r="AB788" s="183"/>
      <c r="AC788" s="183"/>
      <c r="AD788" s="183"/>
      <c r="AE788" s="183"/>
      <c r="AF788" s="183"/>
      <c r="AG788" s="183"/>
      <c r="AH788" s="183"/>
      <c r="AI788" s="183"/>
      <c r="AJ788" s="183"/>
      <c r="AK788" s="183"/>
      <c r="AL788" s="183"/>
      <c r="AM788" s="183"/>
      <c r="AN788" s="183"/>
      <c r="AO788" s="183"/>
      <c r="AP788" s="183"/>
      <c r="AQ788" s="183"/>
      <c r="AR788" s="183"/>
      <c r="AS788" s="183"/>
      <c r="AT788" s="183"/>
      <c r="AU788" s="183"/>
      <c r="AV788" s="183"/>
      <c r="AW788" s="183"/>
      <c r="AX788" s="183"/>
      <c r="AY788" s="183"/>
      <c r="AZ788" s="183"/>
      <c r="BA788" s="183"/>
      <c r="BB788" s="183"/>
    </row>
    <row r="789" spans="1:54" x14ac:dyDescent="0.2">
      <c r="A789" s="183"/>
      <c r="B789" s="183"/>
      <c r="C789" s="183"/>
      <c r="D789" s="183"/>
      <c r="E789" s="183"/>
      <c r="F789" s="183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  <c r="AA789" s="183"/>
      <c r="AB789" s="183"/>
      <c r="AC789" s="183"/>
      <c r="AD789" s="183"/>
      <c r="AE789" s="183"/>
      <c r="AF789" s="183"/>
      <c r="AG789" s="183"/>
      <c r="AH789" s="183"/>
      <c r="AI789" s="183"/>
      <c r="AJ789" s="183"/>
      <c r="AK789" s="183"/>
      <c r="AL789" s="183"/>
      <c r="AM789" s="183"/>
      <c r="AN789" s="183"/>
      <c r="AO789" s="183"/>
      <c r="AP789" s="183"/>
      <c r="AQ789" s="183"/>
      <c r="AR789" s="183"/>
      <c r="AS789" s="183"/>
      <c r="AT789" s="183"/>
      <c r="AU789" s="183"/>
      <c r="AV789" s="183"/>
      <c r="AW789" s="183"/>
      <c r="AX789" s="183"/>
      <c r="AY789" s="183"/>
      <c r="AZ789" s="183"/>
      <c r="BA789" s="183"/>
      <c r="BB789" s="183"/>
    </row>
    <row r="790" spans="1:54" x14ac:dyDescent="0.2">
      <c r="A790" s="183"/>
      <c r="B790" s="183"/>
      <c r="C790" s="183"/>
      <c r="D790" s="183"/>
      <c r="E790" s="183"/>
      <c r="F790" s="183"/>
      <c r="G790" s="183"/>
      <c r="H790" s="183"/>
      <c r="I790" s="183"/>
      <c r="J790" s="183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  <c r="AA790" s="183"/>
      <c r="AB790" s="183"/>
      <c r="AC790" s="183"/>
      <c r="AD790" s="183"/>
      <c r="AE790" s="183"/>
      <c r="AF790" s="183"/>
      <c r="AG790" s="183"/>
      <c r="AH790" s="183"/>
      <c r="AI790" s="183"/>
      <c r="AJ790" s="183"/>
      <c r="AK790" s="183"/>
      <c r="AL790" s="183"/>
      <c r="AM790" s="183"/>
      <c r="AN790" s="183"/>
      <c r="AO790" s="183"/>
      <c r="AP790" s="183"/>
      <c r="AQ790" s="183"/>
      <c r="AR790" s="183"/>
      <c r="AS790" s="183"/>
      <c r="AT790" s="183"/>
      <c r="AU790" s="183"/>
      <c r="AV790" s="183"/>
      <c r="AW790" s="183"/>
      <c r="AX790" s="183"/>
      <c r="AY790" s="183"/>
      <c r="AZ790" s="183"/>
      <c r="BA790" s="183"/>
      <c r="BB790" s="183"/>
    </row>
    <row r="791" spans="1:54" x14ac:dyDescent="0.2">
      <c r="A791" s="183"/>
      <c r="B791" s="183"/>
      <c r="C791" s="183"/>
      <c r="D791" s="183"/>
      <c r="E791" s="183"/>
      <c r="F791" s="183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  <c r="AA791" s="183"/>
      <c r="AB791" s="183"/>
      <c r="AC791" s="183"/>
      <c r="AD791" s="183"/>
      <c r="AE791" s="183"/>
      <c r="AF791" s="183"/>
      <c r="AG791" s="183"/>
      <c r="AH791" s="183"/>
      <c r="AI791" s="183"/>
      <c r="AJ791" s="183"/>
      <c r="AK791" s="183"/>
      <c r="AL791" s="183"/>
      <c r="AM791" s="183"/>
      <c r="AN791" s="183"/>
      <c r="AO791" s="183"/>
      <c r="AP791" s="183"/>
      <c r="AQ791" s="183"/>
      <c r="AR791" s="183"/>
      <c r="AS791" s="183"/>
      <c r="AT791" s="183"/>
      <c r="AU791" s="183"/>
      <c r="AV791" s="183"/>
      <c r="AW791" s="183"/>
      <c r="AX791" s="183"/>
      <c r="AY791" s="183"/>
      <c r="AZ791" s="183"/>
      <c r="BA791" s="183"/>
      <c r="BB791" s="183"/>
    </row>
    <row r="792" spans="1:54" x14ac:dyDescent="0.2">
      <c r="A792" s="183"/>
      <c r="B792" s="183"/>
      <c r="C792" s="183"/>
      <c r="D792" s="183"/>
      <c r="E792" s="183"/>
      <c r="F792" s="183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  <c r="AB792" s="183"/>
      <c r="AC792" s="183"/>
      <c r="AD792" s="183"/>
      <c r="AE792" s="183"/>
      <c r="AF792" s="183"/>
      <c r="AG792" s="183"/>
      <c r="AH792" s="183"/>
      <c r="AI792" s="183"/>
      <c r="AJ792" s="183"/>
      <c r="AK792" s="183"/>
      <c r="AL792" s="183"/>
      <c r="AM792" s="183"/>
      <c r="AN792" s="183"/>
      <c r="AO792" s="183"/>
      <c r="AP792" s="183"/>
      <c r="AQ792" s="183"/>
      <c r="AR792" s="183"/>
      <c r="AS792" s="183"/>
      <c r="AT792" s="183"/>
      <c r="AU792" s="183"/>
      <c r="AV792" s="183"/>
      <c r="AW792" s="183"/>
      <c r="AX792" s="183"/>
      <c r="AY792" s="183"/>
      <c r="AZ792" s="183"/>
      <c r="BA792" s="183"/>
      <c r="BB792" s="183"/>
    </row>
    <row r="793" spans="1:54" x14ac:dyDescent="0.2">
      <c r="A793" s="183"/>
      <c r="B793" s="183"/>
      <c r="C793" s="183"/>
      <c r="D793" s="183"/>
      <c r="E793" s="183"/>
      <c r="F793" s="183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  <c r="AB793" s="183"/>
      <c r="AC793" s="183"/>
      <c r="AD793" s="183"/>
      <c r="AE793" s="183"/>
      <c r="AF793" s="183"/>
      <c r="AG793" s="183"/>
      <c r="AH793" s="183"/>
      <c r="AI793" s="183"/>
      <c r="AJ793" s="183"/>
      <c r="AK793" s="183"/>
      <c r="AL793" s="183"/>
      <c r="AM793" s="183"/>
      <c r="AN793" s="183"/>
      <c r="AO793" s="183"/>
      <c r="AP793" s="183"/>
      <c r="AQ793" s="183"/>
      <c r="AR793" s="183"/>
      <c r="AS793" s="183"/>
      <c r="AT793" s="183"/>
      <c r="AU793" s="183"/>
      <c r="AV793" s="183"/>
      <c r="AW793" s="183"/>
      <c r="AX793" s="183"/>
      <c r="AY793" s="183"/>
      <c r="AZ793" s="183"/>
      <c r="BA793" s="183"/>
      <c r="BB793" s="183"/>
    </row>
    <row r="794" spans="1:54" x14ac:dyDescent="0.2">
      <c r="A794" s="183"/>
      <c r="B794" s="183"/>
      <c r="C794" s="183"/>
      <c r="D794" s="183"/>
      <c r="E794" s="183"/>
      <c r="F794" s="183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  <c r="AB794" s="183"/>
      <c r="AC794" s="183"/>
      <c r="AD794" s="183"/>
      <c r="AE794" s="183"/>
      <c r="AF794" s="183"/>
      <c r="AG794" s="183"/>
      <c r="AH794" s="183"/>
      <c r="AI794" s="183"/>
      <c r="AJ794" s="183"/>
      <c r="AK794" s="183"/>
      <c r="AL794" s="183"/>
      <c r="AM794" s="183"/>
      <c r="AN794" s="183"/>
      <c r="AO794" s="183"/>
      <c r="AP794" s="183"/>
      <c r="AQ794" s="183"/>
      <c r="AR794" s="183"/>
      <c r="AS794" s="183"/>
      <c r="AT794" s="183"/>
      <c r="AU794" s="183"/>
      <c r="AV794" s="183"/>
      <c r="AW794" s="183"/>
      <c r="AX794" s="183"/>
      <c r="AY794" s="183"/>
      <c r="AZ794" s="183"/>
      <c r="BA794" s="183"/>
      <c r="BB794" s="183"/>
    </row>
    <row r="795" spans="1:54" x14ac:dyDescent="0.2">
      <c r="A795" s="183"/>
      <c r="B795" s="183"/>
      <c r="C795" s="183"/>
      <c r="D795" s="183"/>
      <c r="E795" s="183"/>
      <c r="F795" s="183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  <c r="AB795" s="183"/>
      <c r="AC795" s="183"/>
      <c r="AD795" s="183"/>
      <c r="AE795" s="183"/>
      <c r="AF795" s="183"/>
      <c r="AG795" s="183"/>
      <c r="AH795" s="183"/>
      <c r="AI795" s="183"/>
      <c r="AJ795" s="183"/>
      <c r="AK795" s="183"/>
      <c r="AL795" s="183"/>
      <c r="AM795" s="183"/>
      <c r="AN795" s="183"/>
      <c r="AO795" s="183"/>
      <c r="AP795" s="183"/>
      <c r="AQ795" s="183"/>
      <c r="AR795" s="183"/>
      <c r="AS795" s="183"/>
      <c r="AT795" s="183"/>
      <c r="AU795" s="183"/>
      <c r="AV795" s="183"/>
      <c r="AW795" s="183"/>
      <c r="AX795" s="183"/>
      <c r="AY795" s="183"/>
      <c r="AZ795" s="183"/>
      <c r="BA795" s="183"/>
      <c r="BB795" s="183"/>
    </row>
    <row r="796" spans="1:54" x14ac:dyDescent="0.2">
      <c r="A796" s="183"/>
      <c r="B796" s="183"/>
      <c r="C796" s="183"/>
      <c r="D796" s="183"/>
      <c r="E796" s="183"/>
      <c r="F796" s="183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  <c r="AB796" s="183"/>
      <c r="AC796" s="183"/>
      <c r="AD796" s="183"/>
      <c r="AE796" s="183"/>
      <c r="AF796" s="183"/>
      <c r="AG796" s="183"/>
      <c r="AH796" s="183"/>
      <c r="AI796" s="183"/>
      <c r="AJ796" s="183"/>
      <c r="AK796" s="183"/>
      <c r="AL796" s="183"/>
      <c r="AM796" s="183"/>
      <c r="AN796" s="183"/>
      <c r="AO796" s="183"/>
      <c r="AP796" s="183"/>
      <c r="AQ796" s="183"/>
      <c r="AR796" s="183"/>
      <c r="AS796" s="183"/>
      <c r="AT796" s="183"/>
      <c r="AU796" s="183"/>
      <c r="AV796" s="183"/>
      <c r="AW796" s="183"/>
      <c r="AX796" s="183"/>
      <c r="AY796" s="183"/>
      <c r="AZ796" s="183"/>
      <c r="BA796" s="183"/>
      <c r="BB796" s="183"/>
    </row>
    <row r="797" spans="1:54" x14ac:dyDescent="0.2">
      <c r="A797" s="183"/>
      <c r="B797" s="183"/>
      <c r="C797" s="183"/>
      <c r="D797" s="183"/>
      <c r="E797" s="183"/>
      <c r="F797" s="183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  <c r="AB797" s="183"/>
      <c r="AC797" s="183"/>
      <c r="AD797" s="183"/>
      <c r="AE797" s="183"/>
      <c r="AF797" s="183"/>
      <c r="AG797" s="183"/>
      <c r="AH797" s="183"/>
      <c r="AI797" s="183"/>
      <c r="AJ797" s="183"/>
      <c r="AK797" s="183"/>
      <c r="AL797" s="183"/>
      <c r="AM797" s="183"/>
      <c r="AN797" s="183"/>
      <c r="AO797" s="183"/>
      <c r="AP797" s="183"/>
      <c r="AQ797" s="183"/>
      <c r="AR797" s="183"/>
      <c r="AS797" s="183"/>
      <c r="AT797" s="183"/>
      <c r="AU797" s="183"/>
      <c r="AV797" s="183"/>
      <c r="AW797" s="183"/>
      <c r="AX797" s="183"/>
      <c r="AY797" s="183"/>
      <c r="AZ797" s="183"/>
      <c r="BA797" s="183"/>
      <c r="BB797" s="183"/>
    </row>
    <row r="798" spans="1:54" x14ac:dyDescent="0.2">
      <c r="A798" s="183"/>
      <c r="B798" s="183"/>
      <c r="C798" s="183"/>
      <c r="D798" s="183"/>
      <c r="E798" s="183"/>
      <c r="F798" s="183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  <c r="AB798" s="183"/>
      <c r="AC798" s="183"/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  <c r="AO798" s="183"/>
      <c r="AP798" s="183"/>
      <c r="AQ798" s="183"/>
      <c r="AR798" s="183"/>
      <c r="AS798" s="183"/>
      <c r="AT798" s="183"/>
      <c r="AU798" s="183"/>
      <c r="AV798" s="183"/>
      <c r="AW798" s="183"/>
      <c r="AX798" s="183"/>
      <c r="AY798" s="183"/>
      <c r="AZ798" s="183"/>
      <c r="BA798" s="183"/>
      <c r="BB798" s="183"/>
    </row>
    <row r="799" spans="1:54" x14ac:dyDescent="0.2">
      <c r="A799" s="183"/>
      <c r="B799" s="183"/>
      <c r="C799" s="183"/>
      <c r="D799" s="183"/>
      <c r="E799" s="183"/>
      <c r="F799" s="183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  <c r="AB799" s="183"/>
      <c r="AC799" s="183"/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  <c r="AO799" s="183"/>
      <c r="AP799" s="183"/>
      <c r="AQ799" s="183"/>
      <c r="AR799" s="183"/>
      <c r="AS799" s="183"/>
      <c r="AT799" s="183"/>
      <c r="AU799" s="183"/>
      <c r="AV799" s="183"/>
      <c r="AW799" s="183"/>
      <c r="AX799" s="183"/>
      <c r="AY799" s="183"/>
      <c r="AZ799" s="183"/>
      <c r="BA799" s="183"/>
      <c r="BB799" s="183"/>
    </row>
    <row r="800" spans="1:54" x14ac:dyDescent="0.2">
      <c r="A800" s="183"/>
      <c r="B800" s="183"/>
      <c r="C800" s="183"/>
      <c r="D800" s="183"/>
      <c r="E800" s="183"/>
      <c r="F800" s="183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  <c r="AB800" s="183"/>
      <c r="AC800" s="183"/>
      <c r="AD800" s="183"/>
      <c r="AE800" s="183"/>
      <c r="AF800" s="183"/>
      <c r="AG800" s="183"/>
      <c r="AH800" s="183"/>
      <c r="AI800" s="183"/>
      <c r="AJ800" s="183"/>
      <c r="AK800" s="183"/>
      <c r="AL800" s="183"/>
      <c r="AM800" s="183"/>
      <c r="AN800" s="183"/>
      <c r="AO800" s="183"/>
      <c r="AP800" s="183"/>
      <c r="AQ800" s="183"/>
      <c r="AR800" s="183"/>
      <c r="AS800" s="183"/>
      <c r="AT800" s="183"/>
      <c r="AU800" s="183"/>
      <c r="AV800" s="183"/>
      <c r="AW800" s="183"/>
      <c r="AX800" s="183"/>
      <c r="AY800" s="183"/>
      <c r="AZ800" s="183"/>
      <c r="BA800" s="183"/>
      <c r="BB800" s="183"/>
    </row>
    <row r="801" spans="1:54" x14ac:dyDescent="0.2">
      <c r="A801" s="183"/>
      <c r="B801" s="183"/>
      <c r="C801" s="183"/>
      <c r="D801" s="183"/>
      <c r="E801" s="183"/>
      <c r="F801" s="183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  <c r="AA801" s="183"/>
      <c r="AB801" s="183"/>
      <c r="AC801" s="183"/>
      <c r="AD801" s="183"/>
      <c r="AE801" s="183"/>
      <c r="AF801" s="183"/>
      <c r="AG801" s="183"/>
      <c r="AH801" s="183"/>
      <c r="AI801" s="183"/>
      <c r="AJ801" s="183"/>
      <c r="AK801" s="183"/>
      <c r="AL801" s="183"/>
      <c r="AM801" s="183"/>
      <c r="AN801" s="183"/>
      <c r="AO801" s="183"/>
      <c r="AP801" s="183"/>
      <c r="AQ801" s="183"/>
      <c r="AR801" s="183"/>
      <c r="AS801" s="183"/>
      <c r="AT801" s="183"/>
      <c r="AU801" s="183"/>
      <c r="AV801" s="183"/>
      <c r="AW801" s="183"/>
      <c r="AX801" s="183"/>
      <c r="AY801" s="183"/>
      <c r="AZ801" s="183"/>
      <c r="BA801" s="183"/>
      <c r="BB801" s="183"/>
    </row>
    <row r="802" spans="1:54" x14ac:dyDescent="0.2">
      <c r="A802" s="183"/>
      <c r="B802" s="183"/>
      <c r="C802" s="183"/>
      <c r="D802" s="183"/>
      <c r="E802" s="183"/>
      <c r="F802" s="183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  <c r="AA802" s="183"/>
      <c r="AB802" s="183"/>
      <c r="AC802" s="183"/>
      <c r="AD802" s="183"/>
      <c r="AE802" s="183"/>
      <c r="AF802" s="183"/>
      <c r="AG802" s="183"/>
      <c r="AH802" s="183"/>
      <c r="AI802" s="183"/>
      <c r="AJ802" s="183"/>
      <c r="AK802" s="183"/>
      <c r="AL802" s="183"/>
      <c r="AM802" s="183"/>
      <c r="AN802" s="183"/>
      <c r="AO802" s="183"/>
      <c r="AP802" s="183"/>
      <c r="AQ802" s="183"/>
      <c r="AR802" s="183"/>
      <c r="AS802" s="183"/>
      <c r="AT802" s="183"/>
      <c r="AU802" s="183"/>
      <c r="AV802" s="183"/>
      <c r="AW802" s="183"/>
      <c r="AX802" s="183"/>
      <c r="AY802" s="183"/>
      <c r="AZ802" s="183"/>
      <c r="BA802" s="183"/>
      <c r="BB802" s="183"/>
    </row>
    <row r="803" spans="1:54" x14ac:dyDescent="0.2">
      <c r="A803" s="183"/>
      <c r="B803" s="183"/>
      <c r="C803" s="183"/>
      <c r="D803" s="183"/>
      <c r="E803" s="183"/>
      <c r="F803" s="183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  <c r="AA803" s="183"/>
      <c r="AB803" s="183"/>
      <c r="AC803" s="183"/>
      <c r="AD803" s="183"/>
      <c r="AE803" s="183"/>
      <c r="AF803" s="183"/>
      <c r="AG803" s="183"/>
      <c r="AH803" s="183"/>
      <c r="AI803" s="183"/>
      <c r="AJ803" s="183"/>
      <c r="AK803" s="183"/>
      <c r="AL803" s="183"/>
      <c r="AM803" s="183"/>
      <c r="AN803" s="183"/>
      <c r="AO803" s="183"/>
      <c r="AP803" s="183"/>
      <c r="AQ803" s="183"/>
      <c r="AR803" s="183"/>
      <c r="AS803" s="183"/>
      <c r="AT803" s="183"/>
      <c r="AU803" s="183"/>
      <c r="AV803" s="183"/>
      <c r="AW803" s="183"/>
      <c r="AX803" s="183"/>
      <c r="AY803" s="183"/>
      <c r="AZ803" s="183"/>
      <c r="BA803" s="183"/>
      <c r="BB803" s="183"/>
    </row>
    <row r="804" spans="1:54" x14ac:dyDescent="0.2">
      <c r="A804" s="183"/>
      <c r="B804" s="183"/>
      <c r="C804" s="183"/>
      <c r="D804" s="183"/>
      <c r="E804" s="183"/>
      <c r="F804" s="183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  <c r="AA804" s="183"/>
      <c r="AB804" s="183"/>
      <c r="AC804" s="183"/>
      <c r="AD804" s="183"/>
      <c r="AE804" s="183"/>
      <c r="AF804" s="183"/>
      <c r="AG804" s="183"/>
      <c r="AH804" s="183"/>
      <c r="AI804" s="183"/>
      <c r="AJ804" s="183"/>
      <c r="AK804" s="183"/>
      <c r="AL804" s="183"/>
      <c r="AM804" s="183"/>
      <c r="AN804" s="183"/>
      <c r="AO804" s="183"/>
      <c r="AP804" s="183"/>
      <c r="AQ804" s="183"/>
      <c r="AR804" s="183"/>
      <c r="AS804" s="183"/>
      <c r="AT804" s="183"/>
      <c r="AU804" s="183"/>
      <c r="AV804" s="183"/>
      <c r="AW804" s="183"/>
      <c r="AX804" s="183"/>
      <c r="AY804" s="183"/>
      <c r="AZ804" s="183"/>
      <c r="BA804" s="183"/>
      <c r="BB804" s="183"/>
    </row>
    <row r="805" spans="1:54" x14ac:dyDescent="0.2">
      <c r="A805" s="183"/>
      <c r="B805" s="183"/>
      <c r="C805" s="183"/>
      <c r="D805" s="183"/>
      <c r="E805" s="183"/>
      <c r="F805" s="183"/>
      <c r="G805" s="183"/>
      <c r="H805" s="183"/>
      <c r="I805" s="183"/>
      <c r="J805" s="183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  <c r="AA805" s="183"/>
      <c r="AB805" s="183"/>
      <c r="AC805" s="183"/>
      <c r="AD805" s="183"/>
      <c r="AE805" s="183"/>
      <c r="AF805" s="183"/>
      <c r="AG805" s="183"/>
      <c r="AH805" s="183"/>
      <c r="AI805" s="183"/>
      <c r="AJ805" s="183"/>
      <c r="AK805" s="183"/>
      <c r="AL805" s="183"/>
      <c r="AM805" s="183"/>
      <c r="AN805" s="183"/>
      <c r="AO805" s="183"/>
      <c r="AP805" s="183"/>
      <c r="AQ805" s="183"/>
      <c r="AR805" s="183"/>
      <c r="AS805" s="183"/>
      <c r="AT805" s="183"/>
      <c r="AU805" s="183"/>
      <c r="AV805" s="183"/>
      <c r="AW805" s="183"/>
      <c r="AX805" s="183"/>
      <c r="AY805" s="183"/>
      <c r="AZ805" s="183"/>
      <c r="BA805" s="183"/>
      <c r="BB805" s="183"/>
    </row>
    <row r="806" spans="1:54" x14ac:dyDescent="0.2">
      <c r="A806" s="183"/>
      <c r="B806" s="183"/>
      <c r="C806" s="183"/>
      <c r="D806" s="183"/>
      <c r="E806" s="183"/>
      <c r="F806" s="183"/>
      <c r="G806" s="183"/>
      <c r="H806" s="183"/>
      <c r="I806" s="183"/>
      <c r="J806" s="183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  <c r="AA806" s="183"/>
      <c r="AB806" s="183"/>
      <c r="AC806" s="183"/>
      <c r="AD806" s="183"/>
      <c r="AE806" s="183"/>
      <c r="AF806" s="183"/>
      <c r="AG806" s="183"/>
      <c r="AH806" s="183"/>
      <c r="AI806" s="183"/>
      <c r="AJ806" s="183"/>
      <c r="AK806" s="183"/>
      <c r="AL806" s="183"/>
      <c r="AM806" s="183"/>
      <c r="AN806" s="183"/>
      <c r="AO806" s="183"/>
      <c r="AP806" s="183"/>
      <c r="AQ806" s="183"/>
      <c r="AR806" s="183"/>
      <c r="AS806" s="183"/>
      <c r="AT806" s="183"/>
      <c r="AU806" s="183"/>
      <c r="AV806" s="183"/>
      <c r="AW806" s="183"/>
      <c r="AX806" s="183"/>
      <c r="AY806" s="183"/>
      <c r="AZ806" s="183"/>
      <c r="BA806" s="183"/>
      <c r="BB806" s="183"/>
    </row>
    <row r="807" spans="1:54" x14ac:dyDescent="0.2">
      <c r="A807" s="183"/>
      <c r="B807" s="183"/>
      <c r="C807" s="183"/>
      <c r="D807" s="183"/>
      <c r="E807" s="183"/>
      <c r="F807" s="183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  <c r="AA807" s="183"/>
      <c r="AB807" s="183"/>
      <c r="AC807" s="183"/>
      <c r="AD807" s="183"/>
      <c r="AE807" s="183"/>
      <c r="AF807" s="183"/>
      <c r="AG807" s="183"/>
      <c r="AH807" s="183"/>
      <c r="AI807" s="183"/>
      <c r="AJ807" s="183"/>
      <c r="AK807" s="183"/>
      <c r="AL807" s="183"/>
      <c r="AM807" s="183"/>
      <c r="AN807" s="183"/>
      <c r="AO807" s="183"/>
      <c r="AP807" s="183"/>
      <c r="AQ807" s="183"/>
      <c r="AR807" s="183"/>
      <c r="AS807" s="183"/>
      <c r="AT807" s="183"/>
      <c r="AU807" s="183"/>
      <c r="AV807" s="183"/>
      <c r="AW807" s="183"/>
      <c r="AX807" s="183"/>
      <c r="AY807" s="183"/>
      <c r="AZ807" s="183"/>
      <c r="BA807" s="183"/>
      <c r="BB807" s="183"/>
    </row>
    <row r="808" spans="1:54" x14ac:dyDescent="0.2">
      <c r="A808" s="183"/>
      <c r="B808" s="183"/>
      <c r="C808" s="183"/>
      <c r="D808" s="183"/>
      <c r="E808" s="183"/>
      <c r="F808" s="183"/>
      <c r="G808" s="183"/>
      <c r="H808" s="183"/>
      <c r="I808" s="183"/>
      <c r="J808" s="183"/>
      <c r="K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  <c r="AA808" s="183"/>
      <c r="AB808" s="183"/>
      <c r="AC808" s="183"/>
      <c r="AD808" s="183"/>
      <c r="AE808" s="183"/>
      <c r="AF808" s="183"/>
      <c r="AG808" s="183"/>
      <c r="AH808" s="183"/>
      <c r="AI808" s="183"/>
      <c r="AJ808" s="183"/>
      <c r="AK808" s="183"/>
      <c r="AL808" s="183"/>
      <c r="AM808" s="183"/>
      <c r="AN808" s="183"/>
      <c r="AO808" s="183"/>
      <c r="AP808" s="183"/>
      <c r="AQ808" s="183"/>
      <c r="AR808" s="183"/>
      <c r="AS808" s="183"/>
      <c r="AT808" s="183"/>
      <c r="AU808" s="183"/>
      <c r="AV808" s="183"/>
      <c r="AW808" s="183"/>
      <c r="AX808" s="183"/>
      <c r="AY808" s="183"/>
      <c r="AZ808" s="183"/>
      <c r="BA808" s="183"/>
      <c r="BB808" s="183"/>
    </row>
    <row r="809" spans="1:54" x14ac:dyDescent="0.2">
      <c r="A809" s="183"/>
      <c r="B809" s="183"/>
      <c r="C809" s="183"/>
      <c r="D809" s="183"/>
      <c r="E809" s="183"/>
      <c r="F809" s="183"/>
      <c r="G809" s="183"/>
      <c r="H809" s="183"/>
      <c r="I809" s="183"/>
      <c r="J809" s="183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  <c r="AA809" s="183"/>
      <c r="AB809" s="183"/>
      <c r="AC809" s="183"/>
      <c r="AD809" s="183"/>
      <c r="AE809" s="183"/>
      <c r="AF809" s="183"/>
      <c r="AG809" s="183"/>
      <c r="AH809" s="183"/>
      <c r="AI809" s="183"/>
      <c r="AJ809" s="183"/>
      <c r="AK809" s="183"/>
      <c r="AL809" s="183"/>
      <c r="AM809" s="183"/>
      <c r="AN809" s="183"/>
      <c r="AO809" s="183"/>
      <c r="AP809" s="183"/>
      <c r="AQ809" s="183"/>
      <c r="AR809" s="183"/>
      <c r="AS809" s="183"/>
      <c r="AT809" s="183"/>
      <c r="AU809" s="183"/>
      <c r="AV809" s="183"/>
      <c r="AW809" s="183"/>
      <c r="AX809" s="183"/>
      <c r="AY809" s="183"/>
      <c r="AZ809" s="183"/>
      <c r="BA809" s="183"/>
      <c r="BB809" s="183"/>
    </row>
    <row r="810" spans="1:54" x14ac:dyDescent="0.2">
      <c r="A810" s="183"/>
      <c r="B810" s="183"/>
      <c r="C810" s="183"/>
      <c r="D810" s="183"/>
      <c r="E810" s="183"/>
      <c r="F810" s="183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  <c r="AA810" s="183"/>
      <c r="AB810" s="183"/>
      <c r="AC810" s="183"/>
      <c r="AD810" s="183"/>
      <c r="AE810" s="183"/>
      <c r="AF810" s="183"/>
      <c r="AG810" s="183"/>
      <c r="AH810" s="183"/>
      <c r="AI810" s="183"/>
      <c r="AJ810" s="183"/>
      <c r="AK810" s="183"/>
      <c r="AL810" s="183"/>
      <c r="AM810" s="183"/>
      <c r="AN810" s="183"/>
      <c r="AO810" s="183"/>
      <c r="AP810" s="183"/>
      <c r="AQ810" s="183"/>
      <c r="AR810" s="183"/>
      <c r="AS810" s="183"/>
      <c r="AT810" s="183"/>
      <c r="AU810" s="183"/>
      <c r="AV810" s="183"/>
      <c r="AW810" s="183"/>
      <c r="AX810" s="183"/>
      <c r="AY810" s="183"/>
      <c r="AZ810" s="183"/>
      <c r="BA810" s="183"/>
      <c r="BB810" s="183"/>
    </row>
    <row r="811" spans="1:54" x14ac:dyDescent="0.2">
      <c r="A811" s="183"/>
      <c r="B811" s="183"/>
      <c r="C811" s="183"/>
      <c r="D811" s="183"/>
      <c r="E811" s="183"/>
      <c r="F811" s="183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  <c r="AA811" s="183"/>
      <c r="AB811" s="183"/>
      <c r="AC811" s="183"/>
      <c r="AD811" s="183"/>
      <c r="AE811" s="183"/>
      <c r="AF811" s="183"/>
      <c r="AG811" s="183"/>
      <c r="AH811" s="183"/>
      <c r="AI811" s="183"/>
      <c r="AJ811" s="183"/>
      <c r="AK811" s="183"/>
      <c r="AL811" s="183"/>
      <c r="AM811" s="183"/>
      <c r="AN811" s="183"/>
      <c r="AO811" s="183"/>
      <c r="AP811" s="183"/>
      <c r="AQ811" s="183"/>
      <c r="AR811" s="183"/>
      <c r="AS811" s="183"/>
      <c r="AT811" s="183"/>
      <c r="AU811" s="183"/>
      <c r="AV811" s="183"/>
      <c r="AW811" s="183"/>
      <c r="AX811" s="183"/>
      <c r="AY811" s="183"/>
      <c r="AZ811" s="183"/>
      <c r="BA811" s="183"/>
      <c r="BB811" s="183"/>
    </row>
    <row r="812" spans="1:54" x14ac:dyDescent="0.2">
      <c r="A812" s="183"/>
      <c r="B812" s="183"/>
      <c r="C812" s="183"/>
      <c r="D812" s="183"/>
      <c r="E812" s="183"/>
      <c r="F812" s="183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  <c r="AA812" s="183"/>
      <c r="AB812" s="183"/>
      <c r="AC812" s="183"/>
      <c r="AD812" s="183"/>
      <c r="AE812" s="183"/>
      <c r="AF812" s="183"/>
      <c r="AG812" s="183"/>
      <c r="AH812" s="183"/>
      <c r="AI812" s="183"/>
      <c r="AJ812" s="183"/>
      <c r="AK812" s="183"/>
      <c r="AL812" s="183"/>
      <c r="AM812" s="183"/>
      <c r="AN812" s="183"/>
      <c r="AO812" s="183"/>
      <c r="AP812" s="183"/>
      <c r="AQ812" s="183"/>
      <c r="AR812" s="183"/>
      <c r="AS812" s="183"/>
      <c r="AT812" s="183"/>
      <c r="AU812" s="183"/>
      <c r="AV812" s="183"/>
      <c r="AW812" s="183"/>
      <c r="AX812" s="183"/>
      <c r="AY812" s="183"/>
      <c r="AZ812" s="183"/>
      <c r="BA812" s="183"/>
      <c r="BB812" s="183"/>
    </row>
    <row r="813" spans="1:54" x14ac:dyDescent="0.2">
      <c r="A813" s="183"/>
      <c r="B813" s="183"/>
      <c r="C813" s="183"/>
      <c r="D813" s="183"/>
      <c r="E813" s="183"/>
      <c r="F813" s="183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  <c r="AA813" s="183"/>
      <c r="AB813" s="183"/>
      <c r="AC813" s="183"/>
      <c r="AD813" s="183"/>
      <c r="AE813" s="183"/>
      <c r="AF813" s="183"/>
      <c r="AG813" s="183"/>
      <c r="AH813" s="183"/>
      <c r="AI813" s="183"/>
      <c r="AJ813" s="183"/>
      <c r="AK813" s="183"/>
      <c r="AL813" s="183"/>
      <c r="AM813" s="183"/>
      <c r="AN813" s="183"/>
      <c r="AO813" s="183"/>
      <c r="AP813" s="183"/>
      <c r="AQ813" s="183"/>
      <c r="AR813" s="183"/>
      <c r="AS813" s="183"/>
      <c r="AT813" s="183"/>
      <c r="AU813" s="183"/>
      <c r="AV813" s="183"/>
      <c r="AW813" s="183"/>
      <c r="AX813" s="183"/>
      <c r="AY813" s="183"/>
      <c r="AZ813" s="183"/>
      <c r="BA813" s="183"/>
      <c r="BB813" s="183"/>
    </row>
    <row r="814" spans="1:54" x14ac:dyDescent="0.2">
      <c r="A814" s="183"/>
      <c r="B814" s="183"/>
      <c r="C814" s="183"/>
      <c r="D814" s="183"/>
      <c r="E814" s="183"/>
      <c r="F814" s="183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  <c r="AA814" s="183"/>
      <c r="AB814" s="183"/>
      <c r="AC814" s="183"/>
      <c r="AD814" s="183"/>
      <c r="AE814" s="183"/>
      <c r="AF814" s="183"/>
      <c r="AG814" s="183"/>
      <c r="AH814" s="183"/>
      <c r="AI814" s="183"/>
      <c r="AJ814" s="183"/>
      <c r="AK814" s="183"/>
      <c r="AL814" s="183"/>
      <c r="AM814" s="183"/>
      <c r="AN814" s="183"/>
      <c r="AO814" s="183"/>
      <c r="AP814" s="183"/>
      <c r="AQ814" s="183"/>
      <c r="AR814" s="183"/>
      <c r="AS814" s="183"/>
      <c r="AT814" s="183"/>
      <c r="AU814" s="183"/>
      <c r="AV814" s="183"/>
      <c r="AW814" s="183"/>
      <c r="AX814" s="183"/>
      <c r="AY814" s="183"/>
      <c r="AZ814" s="183"/>
      <c r="BA814" s="183"/>
      <c r="BB814" s="183"/>
    </row>
    <row r="815" spans="1:54" x14ac:dyDescent="0.2">
      <c r="A815" s="183"/>
      <c r="B815" s="183"/>
      <c r="C815" s="183"/>
      <c r="D815" s="183"/>
      <c r="E815" s="183"/>
      <c r="F815" s="183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  <c r="AA815" s="183"/>
      <c r="AB815" s="183"/>
      <c r="AC815" s="183"/>
      <c r="AD815" s="183"/>
      <c r="AE815" s="183"/>
      <c r="AF815" s="183"/>
      <c r="AG815" s="183"/>
      <c r="AH815" s="183"/>
      <c r="AI815" s="183"/>
      <c r="AJ815" s="183"/>
      <c r="AK815" s="183"/>
      <c r="AL815" s="183"/>
      <c r="AM815" s="183"/>
      <c r="AN815" s="183"/>
      <c r="AO815" s="183"/>
      <c r="AP815" s="183"/>
      <c r="AQ815" s="183"/>
      <c r="AR815" s="183"/>
      <c r="AS815" s="183"/>
      <c r="AT815" s="183"/>
      <c r="AU815" s="183"/>
      <c r="AV815" s="183"/>
      <c r="AW815" s="183"/>
      <c r="AX815" s="183"/>
      <c r="AY815" s="183"/>
      <c r="AZ815" s="183"/>
      <c r="BA815" s="183"/>
      <c r="BB815" s="183"/>
    </row>
    <row r="816" spans="1:54" x14ac:dyDescent="0.2">
      <c r="A816" s="183"/>
      <c r="B816" s="183"/>
      <c r="C816" s="183"/>
      <c r="D816" s="183"/>
      <c r="E816" s="183"/>
      <c r="F816" s="183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  <c r="AA816" s="183"/>
      <c r="AB816" s="183"/>
      <c r="AC816" s="183"/>
      <c r="AD816" s="183"/>
      <c r="AE816" s="183"/>
      <c r="AF816" s="183"/>
      <c r="AG816" s="183"/>
      <c r="AH816" s="183"/>
      <c r="AI816" s="183"/>
      <c r="AJ816" s="183"/>
      <c r="AK816" s="183"/>
      <c r="AL816" s="183"/>
      <c r="AM816" s="183"/>
      <c r="AN816" s="183"/>
      <c r="AO816" s="183"/>
      <c r="AP816" s="183"/>
      <c r="AQ816" s="183"/>
      <c r="AR816" s="183"/>
      <c r="AS816" s="183"/>
      <c r="AT816" s="183"/>
      <c r="AU816" s="183"/>
      <c r="AV816" s="183"/>
      <c r="AW816" s="183"/>
      <c r="AX816" s="183"/>
      <c r="AY816" s="183"/>
      <c r="AZ816" s="183"/>
      <c r="BA816" s="183"/>
      <c r="BB816" s="183"/>
    </row>
    <row r="817" spans="1:54" x14ac:dyDescent="0.2">
      <c r="A817" s="183"/>
      <c r="B817" s="183"/>
      <c r="C817" s="183"/>
      <c r="D817" s="183"/>
      <c r="E817" s="183"/>
      <c r="F817" s="183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  <c r="AA817" s="183"/>
      <c r="AB817" s="183"/>
      <c r="AC817" s="183"/>
      <c r="AD817" s="183"/>
      <c r="AE817" s="183"/>
      <c r="AF817" s="183"/>
      <c r="AG817" s="183"/>
      <c r="AH817" s="183"/>
      <c r="AI817" s="183"/>
      <c r="AJ817" s="183"/>
      <c r="AK817" s="183"/>
      <c r="AL817" s="183"/>
      <c r="AM817" s="183"/>
      <c r="AN817" s="183"/>
      <c r="AO817" s="183"/>
      <c r="AP817" s="183"/>
      <c r="AQ817" s="183"/>
      <c r="AR817" s="183"/>
      <c r="AS817" s="183"/>
      <c r="AT817" s="183"/>
      <c r="AU817" s="183"/>
      <c r="AV817" s="183"/>
      <c r="AW817" s="183"/>
      <c r="AX817" s="183"/>
      <c r="AY817" s="183"/>
      <c r="AZ817" s="183"/>
      <c r="BA817" s="183"/>
      <c r="BB817" s="183"/>
    </row>
    <row r="818" spans="1:54" x14ac:dyDescent="0.2">
      <c r="A818" s="183"/>
      <c r="B818" s="183"/>
      <c r="C818" s="183"/>
      <c r="D818" s="183"/>
      <c r="E818" s="183"/>
      <c r="F818" s="183"/>
      <c r="G818" s="183"/>
      <c r="H818" s="183"/>
      <c r="I818" s="183"/>
      <c r="J818" s="183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  <c r="AA818" s="183"/>
      <c r="AB818" s="183"/>
      <c r="AC818" s="183"/>
      <c r="AD818" s="183"/>
      <c r="AE818" s="183"/>
      <c r="AF818" s="183"/>
      <c r="AG818" s="183"/>
      <c r="AH818" s="183"/>
      <c r="AI818" s="183"/>
      <c r="AJ818" s="183"/>
      <c r="AK818" s="183"/>
      <c r="AL818" s="183"/>
      <c r="AM818" s="183"/>
      <c r="AN818" s="183"/>
      <c r="AO818" s="183"/>
      <c r="AP818" s="183"/>
      <c r="AQ818" s="183"/>
      <c r="AR818" s="183"/>
      <c r="AS818" s="183"/>
      <c r="AT818" s="183"/>
      <c r="AU818" s="183"/>
      <c r="AV818" s="183"/>
      <c r="AW818" s="183"/>
      <c r="AX818" s="183"/>
      <c r="AY818" s="183"/>
      <c r="AZ818" s="183"/>
      <c r="BA818" s="183"/>
      <c r="BB818" s="183"/>
    </row>
    <row r="819" spans="1:54" x14ac:dyDescent="0.2">
      <c r="A819" s="183"/>
      <c r="B819" s="183"/>
      <c r="C819" s="183"/>
      <c r="D819" s="183"/>
      <c r="E819" s="183"/>
      <c r="F819" s="183"/>
      <c r="G819" s="183"/>
      <c r="H819" s="183"/>
      <c r="I819" s="183"/>
      <c r="J819" s="183"/>
      <c r="K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  <c r="AA819" s="183"/>
      <c r="AB819" s="183"/>
      <c r="AC819" s="183"/>
      <c r="AD819" s="183"/>
      <c r="AE819" s="183"/>
      <c r="AF819" s="183"/>
      <c r="AG819" s="183"/>
      <c r="AH819" s="183"/>
      <c r="AI819" s="183"/>
      <c r="AJ819" s="183"/>
      <c r="AK819" s="183"/>
      <c r="AL819" s="183"/>
      <c r="AM819" s="183"/>
      <c r="AN819" s="183"/>
      <c r="AO819" s="183"/>
      <c r="AP819" s="183"/>
      <c r="AQ819" s="183"/>
      <c r="AR819" s="183"/>
      <c r="AS819" s="183"/>
      <c r="AT819" s="183"/>
      <c r="AU819" s="183"/>
      <c r="AV819" s="183"/>
      <c r="AW819" s="183"/>
      <c r="AX819" s="183"/>
      <c r="AY819" s="183"/>
      <c r="AZ819" s="183"/>
      <c r="BA819" s="183"/>
      <c r="BB819" s="183"/>
    </row>
    <row r="820" spans="1:54" x14ac:dyDescent="0.2">
      <c r="A820" s="183"/>
      <c r="B820" s="183"/>
      <c r="C820" s="183"/>
      <c r="D820" s="183"/>
      <c r="E820" s="183"/>
      <c r="F820" s="183"/>
      <c r="G820" s="183"/>
      <c r="H820" s="183"/>
      <c r="I820" s="183"/>
      <c r="J820" s="183"/>
      <c r="K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  <c r="AA820" s="183"/>
      <c r="AB820" s="183"/>
      <c r="AC820" s="183"/>
      <c r="AD820" s="183"/>
      <c r="AE820" s="183"/>
      <c r="AF820" s="183"/>
      <c r="AG820" s="183"/>
      <c r="AH820" s="183"/>
      <c r="AI820" s="183"/>
      <c r="AJ820" s="183"/>
      <c r="AK820" s="183"/>
      <c r="AL820" s="183"/>
      <c r="AM820" s="183"/>
      <c r="AN820" s="183"/>
      <c r="AO820" s="183"/>
      <c r="AP820" s="183"/>
      <c r="AQ820" s="183"/>
      <c r="AR820" s="183"/>
      <c r="AS820" s="183"/>
      <c r="AT820" s="183"/>
      <c r="AU820" s="183"/>
      <c r="AV820" s="183"/>
      <c r="AW820" s="183"/>
      <c r="AX820" s="183"/>
      <c r="AY820" s="183"/>
      <c r="AZ820" s="183"/>
      <c r="BA820" s="183"/>
      <c r="BB820" s="183"/>
    </row>
    <row r="821" spans="1:54" x14ac:dyDescent="0.2">
      <c r="A821" s="183"/>
      <c r="B821" s="183"/>
      <c r="C821" s="183"/>
      <c r="D821" s="183"/>
      <c r="E821" s="183"/>
      <c r="F821" s="183"/>
      <c r="G821" s="183"/>
      <c r="H821" s="183"/>
      <c r="I821" s="183"/>
      <c r="J821" s="183"/>
      <c r="K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  <c r="AA821" s="183"/>
      <c r="AB821" s="183"/>
      <c r="AC821" s="183"/>
      <c r="AD821" s="183"/>
      <c r="AE821" s="183"/>
      <c r="AF821" s="183"/>
      <c r="AG821" s="183"/>
      <c r="AH821" s="183"/>
      <c r="AI821" s="183"/>
      <c r="AJ821" s="183"/>
      <c r="AK821" s="183"/>
      <c r="AL821" s="183"/>
      <c r="AM821" s="183"/>
      <c r="AN821" s="183"/>
      <c r="AO821" s="183"/>
      <c r="AP821" s="183"/>
      <c r="AQ821" s="183"/>
      <c r="AR821" s="183"/>
      <c r="AS821" s="183"/>
      <c r="AT821" s="183"/>
      <c r="AU821" s="183"/>
      <c r="AV821" s="183"/>
      <c r="AW821" s="183"/>
      <c r="AX821" s="183"/>
      <c r="AY821" s="183"/>
      <c r="AZ821" s="183"/>
      <c r="BA821" s="183"/>
      <c r="BB821" s="183"/>
    </row>
    <row r="822" spans="1:54" x14ac:dyDescent="0.2">
      <c r="A822" s="183"/>
      <c r="B822" s="183"/>
      <c r="C822" s="183"/>
      <c r="D822" s="183"/>
      <c r="E822" s="183"/>
      <c r="F822" s="183"/>
      <c r="G822" s="183"/>
      <c r="H822" s="183"/>
      <c r="I822" s="183"/>
      <c r="J822" s="183"/>
      <c r="K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  <c r="AA822" s="183"/>
      <c r="AB822" s="183"/>
      <c r="AC822" s="183"/>
      <c r="AD822" s="183"/>
      <c r="AE822" s="183"/>
      <c r="AF822" s="183"/>
      <c r="AG822" s="183"/>
      <c r="AH822" s="183"/>
      <c r="AI822" s="183"/>
      <c r="AJ822" s="183"/>
      <c r="AK822" s="183"/>
      <c r="AL822" s="183"/>
      <c r="AM822" s="183"/>
      <c r="AN822" s="183"/>
      <c r="AO822" s="183"/>
      <c r="AP822" s="183"/>
      <c r="AQ822" s="183"/>
      <c r="AR822" s="183"/>
      <c r="AS822" s="183"/>
      <c r="AT822" s="183"/>
      <c r="AU822" s="183"/>
      <c r="AV822" s="183"/>
      <c r="AW822" s="183"/>
      <c r="AX822" s="183"/>
      <c r="AY822" s="183"/>
      <c r="AZ822" s="183"/>
      <c r="BA822" s="183"/>
      <c r="BB822" s="183"/>
    </row>
    <row r="823" spans="1:54" x14ac:dyDescent="0.2">
      <c r="A823" s="183"/>
      <c r="B823" s="183"/>
      <c r="C823" s="183"/>
      <c r="D823" s="183"/>
      <c r="E823" s="183"/>
      <c r="F823" s="183"/>
      <c r="G823" s="183"/>
      <c r="H823" s="183"/>
      <c r="I823" s="183"/>
      <c r="J823" s="183"/>
      <c r="K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  <c r="AA823" s="183"/>
      <c r="AB823" s="183"/>
      <c r="AC823" s="183"/>
      <c r="AD823" s="183"/>
      <c r="AE823" s="183"/>
      <c r="AF823" s="183"/>
      <c r="AG823" s="183"/>
      <c r="AH823" s="183"/>
      <c r="AI823" s="183"/>
      <c r="AJ823" s="183"/>
      <c r="AK823" s="183"/>
      <c r="AL823" s="183"/>
      <c r="AM823" s="183"/>
      <c r="AN823" s="183"/>
      <c r="AO823" s="183"/>
      <c r="AP823" s="183"/>
      <c r="AQ823" s="183"/>
      <c r="AR823" s="183"/>
      <c r="AS823" s="183"/>
      <c r="AT823" s="183"/>
      <c r="AU823" s="183"/>
      <c r="AV823" s="183"/>
      <c r="AW823" s="183"/>
      <c r="AX823" s="183"/>
      <c r="AY823" s="183"/>
      <c r="AZ823" s="183"/>
      <c r="BA823" s="183"/>
      <c r="BB823" s="183"/>
    </row>
    <row r="824" spans="1:54" x14ac:dyDescent="0.2">
      <c r="A824" s="183"/>
      <c r="B824" s="183"/>
      <c r="C824" s="183"/>
      <c r="D824" s="183"/>
      <c r="E824" s="183"/>
      <c r="F824" s="183"/>
      <c r="G824" s="183"/>
      <c r="H824" s="183"/>
      <c r="I824" s="183"/>
      <c r="J824" s="183"/>
      <c r="K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  <c r="AB824" s="183"/>
      <c r="AC824" s="183"/>
      <c r="AD824" s="183"/>
      <c r="AE824" s="183"/>
      <c r="AF824" s="183"/>
      <c r="AG824" s="183"/>
      <c r="AH824" s="183"/>
      <c r="AI824" s="183"/>
      <c r="AJ824" s="183"/>
      <c r="AK824" s="183"/>
      <c r="AL824" s="183"/>
      <c r="AM824" s="183"/>
      <c r="AN824" s="183"/>
      <c r="AO824" s="183"/>
      <c r="AP824" s="183"/>
      <c r="AQ824" s="183"/>
      <c r="AR824" s="183"/>
      <c r="AS824" s="183"/>
      <c r="AT824" s="183"/>
      <c r="AU824" s="183"/>
      <c r="AV824" s="183"/>
      <c r="AW824" s="183"/>
      <c r="AX824" s="183"/>
      <c r="AY824" s="183"/>
      <c r="AZ824" s="183"/>
      <c r="BA824" s="183"/>
      <c r="BB824" s="183"/>
    </row>
    <row r="825" spans="1:54" x14ac:dyDescent="0.2">
      <c r="A825" s="183"/>
      <c r="B825" s="183"/>
      <c r="C825" s="183"/>
      <c r="D825" s="183"/>
      <c r="E825" s="183"/>
      <c r="F825" s="183"/>
      <c r="G825" s="183"/>
      <c r="H825" s="183"/>
      <c r="I825" s="183"/>
      <c r="J825" s="183"/>
      <c r="K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  <c r="AA825" s="183"/>
      <c r="AB825" s="183"/>
      <c r="AC825" s="183"/>
      <c r="AD825" s="183"/>
      <c r="AE825" s="183"/>
      <c r="AF825" s="183"/>
      <c r="AG825" s="183"/>
      <c r="AH825" s="183"/>
      <c r="AI825" s="183"/>
      <c r="AJ825" s="183"/>
      <c r="AK825" s="183"/>
      <c r="AL825" s="183"/>
      <c r="AM825" s="183"/>
      <c r="AN825" s="183"/>
      <c r="AO825" s="183"/>
      <c r="AP825" s="183"/>
      <c r="AQ825" s="183"/>
      <c r="AR825" s="183"/>
      <c r="AS825" s="183"/>
      <c r="AT825" s="183"/>
      <c r="AU825" s="183"/>
      <c r="AV825" s="183"/>
      <c r="AW825" s="183"/>
      <c r="AX825" s="183"/>
      <c r="AY825" s="183"/>
      <c r="AZ825" s="183"/>
      <c r="BA825" s="183"/>
      <c r="BB825" s="183"/>
    </row>
    <row r="826" spans="1:54" x14ac:dyDescent="0.2">
      <c r="A826" s="183"/>
      <c r="B826" s="183"/>
      <c r="C826" s="183"/>
      <c r="D826" s="183"/>
      <c r="E826" s="183"/>
      <c r="F826" s="183"/>
      <c r="G826" s="183"/>
      <c r="H826" s="183"/>
      <c r="I826" s="183"/>
      <c r="J826" s="183"/>
      <c r="K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  <c r="AA826" s="183"/>
      <c r="AB826" s="183"/>
      <c r="AC826" s="183"/>
      <c r="AD826" s="183"/>
      <c r="AE826" s="183"/>
      <c r="AF826" s="183"/>
      <c r="AG826" s="183"/>
      <c r="AH826" s="183"/>
      <c r="AI826" s="183"/>
      <c r="AJ826" s="183"/>
      <c r="AK826" s="183"/>
      <c r="AL826" s="183"/>
      <c r="AM826" s="183"/>
      <c r="AN826" s="183"/>
      <c r="AO826" s="183"/>
      <c r="AP826" s="183"/>
      <c r="AQ826" s="183"/>
      <c r="AR826" s="183"/>
      <c r="AS826" s="183"/>
      <c r="AT826" s="183"/>
      <c r="AU826" s="183"/>
      <c r="AV826" s="183"/>
      <c r="AW826" s="183"/>
      <c r="AX826" s="183"/>
      <c r="AY826" s="183"/>
      <c r="AZ826" s="183"/>
      <c r="BA826" s="183"/>
      <c r="BB826" s="183"/>
    </row>
    <row r="827" spans="1:54" x14ac:dyDescent="0.2">
      <c r="A827" s="183"/>
      <c r="B827" s="183"/>
      <c r="C827" s="183"/>
      <c r="D827" s="183"/>
      <c r="E827" s="183"/>
      <c r="F827" s="183"/>
      <c r="G827" s="183"/>
      <c r="H827" s="183"/>
      <c r="I827" s="183"/>
      <c r="J827" s="183"/>
      <c r="K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  <c r="AA827" s="183"/>
      <c r="AB827" s="183"/>
      <c r="AC827" s="183"/>
      <c r="AD827" s="183"/>
      <c r="AE827" s="183"/>
      <c r="AF827" s="183"/>
      <c r="AG827" s="183"/>
      <c r="AH827" s="183"/>
      <c r="AI827" s="183"/>
      <c r="AJ827" s="183"/>
      <c r="AK827" s="183"/>
      <c r="AL827" s="183"/>
      <c r="AM827" s="183"/>
      <c r="AN827" s="183"/>
      <c r="AO827" s="183"/>
      <c r="AP827" s="183"/>
      <c r="AQ827" s="183"/>
      <c r="AR827" s="183"/>
      <c r="AS827" s="183"/>
      <c r="AT827" s="183"/>
      <c r="AU827" s="183"/>
      <c r="AV827" s="183"/>
      <c r="AW827" s="183"/>
      <c r="AX827" s="183"/>
      <c r="AY827" s="183"/>
      <c r="AZ827" s="183"/>
      <c r="BA827" s="183"/>
      <c r="BB827" s="183"/>
    </row>
    <row r="828" spans="1:54" x14ac:dyDescent="0.2">
      <c r="A828" s="183"/>
      <c r="B828" s="183"/>
      <c r="C828" s="183"/>
      <c r="D828" s="183"/>
      <c r="E828" s="183"/>
      <c r="F828" s="183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  <c r="AB828" s="183"/>
      <c r="AC828" s="183"/>
      <c r="AD828" s="183"/>
      <c r="AE828" s="183"/>
      <c r="AF828" s="183"/>
      <c r="AG828" s="183"/>
      <c r="AH828" s="183"/>
      <c r="AI828" s="183"/>
      <c r="AJ828" s="183"/>
      <c r="AK828" s="183"/>
      <c r="AL828" s="183"/>
      <c r="AM828" s="183"/>
      <c r="AN828" s="183"/>
      <c r="AO828" s="183"/>
      <c r="AP828" s="183"/>
      <c r="AQ828" s="183"/>
      <c r="AR828" s="183"/>
      <c r="AS828" s="183"/>
      <c r="AT828" s="183"/>
      <c r="AU828" s="183"/>
      <c r="AV828" s="183"/>
      <c r="AW828" s="183"/>
      <c r="AX828" s="183"/>
      <c r="AY828" s="183"/>
      <c r="AZ828" s="183"/>
      <c r="BA828" s="183"/>
      <c r="BB828" s="183"/>
    </row>
    <row r="829" spans="1:54" x14ac:dyDescent="0.2">
      <c r="A829" s="183"/>
      <c r="B829" s="183"/>
      <c r="C829" s="183"/>
      <c r="D829" s="183"/>
      <c r="E829" s="183"/>
      <c r="F829" s="183"/>
      <c r="G829" s="183"/>
      <c r="H829" s="183"/>
      <c r="I829" s="183"/>
      <c r="J829" s="183"/>
      <c r="K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  <c r="AA829" s="183"/>
      <c r="AB829" s="183"/>
      <c r="AC829" s="183"/>
      <c r="AD829" s="183"/>
      <c r="AE829" s="183"/>
      <c r="AF829" s="183"/>
      <c r="AG829" s="183"/>
      <c r="AH829" s="183"/>
      <c r="AI829" s="183"/>
      <c r="AJ829" s="183"/>
      <c r="AK829" s="183"/>
      <c r="AL829" s="183"/>
      <c r="AM829" s="183"/>
      <c r="AN829" s="183"/>
      <c r="AO829" s="183"/>
      <c r="AP829" s="183"/>
      <c r="AQ829" s="183"/>
      <c r="AR829" s="183"/>
      <c r="AS829" s="183"/>
      <c r="AT829" s="183"/>
      <c r="AU829" s="183"/>
      <c r="AV829" s="183"/>
      <c r="AW829" s="183"/>
      <c r="AX829" s="183"/>
      <c r="AY829" s="183"/>
      <c r="AZ829" s="183"/>
      <c r="BA829" s="183"/>
      <c r="BB829" s="183"/>
    </row>
    <row r="830" spans="1:54" x14ac:dyDescent="0.2">
      <c r="A830" s="183"/>
      <c r="B830" s="183"/>
      <c r="C830" s="183"/>
      <c r="D830" s="183"/>
      <c r="E830" s="183"/>
      <c r="F830" s="183"/>
      <c r="G830" s="183"/>
      <c r="H830" s="183"/>
      <c r="I830" s="183"/>
      <c r="J830" s="183"/>
      <c r="K830" s="183"/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  <c r="AA830" s="183"/>
      <c r="AB830" s="183"/>
      <c r="AC830" s="183"/>
      <c r="AD830" s="183"/>
      <c r="AE830" s="183"/>
      <c r="AF830" s="183"/>
      <c r="AG830" s="183"/>
      <c r="AH830" s="183"/>
      <c r="AI830" s="183"/>
      <c r="AJ830" s="183"/>
      <c r="AK830" s="183"/>
      <c r="AL830" s="183"/>
      <c r="AM830" s="183"/>
      <c r="AN830" s="183"/>
      <c r="AO830" s="183"/>
      <c r="AP830" s="183"/>
      <c r="AQ830" s="183"/>
      <c r="AR830" s="183"/>
      <c r="AS830" s="183"/>
      <c r="AT830" s="183"/>
      <c r="AU830" s="183"/>
      <c r="AV830" s="183"/>
      <c r="AW830" s="183"/>
      <c r="AX830" s="183"/>
      <c r="AY830" s="183"/>
      <c r="AZ830" s="183"/>
      <c r="BA830" s="183"/>
      <c r="BB830" s="183"/>
    </row>
    <row r="831" spans="1:54" x14ac:dyDescent="0.2">
      <c r="A831" s="183"/>
      <c r="B831" s="183"/>
      <c r="C831" s="183"/>
      <c r="D831" s="183"/>
      <c r="E831" s="183"/>
      <c r="F831" s="183"/>
      <c r="G831" s="183"/>
      <c r="H831" s="183"/>
      <c r="I831" s="183"/>
      <c r="J831" s="183"/>
      <c r="K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  <c r="AA831" s="183"/>
      <c r="AB831" s="183"/>
      <c r="AC831" s="183"/>
      <c r="AD831" s="183"/>
      <c r="AE831" s="183"/>
      <c r="AF831" s="183"/>
      <c r="AG831" s="183"/>
      <c r="AH831" s="183"/>
      <c r="AI831" s="183"/>
      <c r="AJ831" s="183"/>
      <c r="AK831" s="183"/>
      <c r="AL831" s="183"/>
      <c r="AM831" s="183"/>
      <c r="AN831" s="183"/>
      <c r="AO831" s="183"/>
      <c r="AP831" s="183"/>
      <c r="AQ831" s="183"/>
      <c r="AR831" s="183"/>
      <c r="AS831" s="183"/>
      <c r="AT831" s="183"/>
      <c r="AU831" s="183"/>
      <c r="AV831" s="183"/>
      <c r="AW831" s="183"/>
      <c r="AX831" s="183"/>
      <c r="AY831" s="183"/>
      <c r="AZ831" s="183"/>
      <c r="BA831" s="183"/>
      <c r="BB831" s="183"/>
    </row>
    <row r="832" spans="1:54" x14ac:dyDescent="0.2">
      <c r="A832" s="183"/>
      <c r="B832" s="183"/>
      <c r="C832" s="183"/>
      <c r="D832" s="183"/>
      <c r="E832" s="183"/>
      <c r="F832" s="183"/>
      <c r="G832" s="183"/>
      <c r="H832" s="183"/>
      <c r="I832" s="183"/>
      <c r="J832" s="183"/>
      <c r="K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  <c r="AA832" s="183"/>
      <c r="AB832" s="183"/>
      <c r="AC832" s="183"/>
      <c r="AD832" s="183"/>
      <c r="AE832" s="183"/>
      <c r="AF832" s="183"/>
      <c r="AG832" s="183"/>
      <c r="AH832" s="183"/>
      <c r="AI832" s="183"/>
      <c r="AJ832" s="183"/>
      <c r="AK832" s="183"/>
      <c r="AL832" s="183"/>
      <c r="AM832" s="183"/>
      <c r="AN832" s="183"/>
      <c r="AO832" s="183"/>
      <c r="AP832" s="183"/>
      <c r="AQ832" s="183"/>
      <c r="AR832" s="183"/>
      <c r="AS832" s="183"/>
      <c r="AT832" s="183"/>
      <c r="AU832" s="183"/>
      <c r="AV832" s="183"/>
      <c r="AW832" s="183"/>
      <c r="AX832" s="183"/>
      <c r="AY832" s="183"/>
      <c r="AZ832" s="183"/>
      <c r="BA832" s="183"/>
      <c r="BB832" s="183"/>
    </row>
    <row r="833" spans="1:54" x14ac:dyDescent="0.2">
      <c r="A833" s="183"/>
      <c r="B833" s="183"/>
      <c r="C833" s="183"/>
      <c r="D833" s="183"/>
      <c r="E833" s="183"/>
      <c r="F833" s="183"/>
      <c r="G833" s="183"/>
      <c r="H833" s="183"/>
      <c r="I833" s="183"/>
      <c r="J833" s="183"/>
      <c r="K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  <c r="AA833" s="183"/>
      <c r="AB833" s="183"/>
      <c r="AC833" s="183"/>
      <c r="AD833" s="183"/>
      <c r="AE833" s="183"/>
      <c r="AF833" s="183"/>
      <c r="AG833" s="183"/>
      <c r="AH833" s="183"/>
      <c r="AI833" s="183"/>
      <c r="AJ833" s="183"/>
      <c r="AK833" s="183"/>
      <c r="AL833" s="183"/>
      <c r="AM833" s="183"/>
      <c r="AN833" s="183"/>
      <c r="AO833" s="183"/>
      <c r="AP833" s="183"/>
      <c r="AQ833" s="183"/>
      <c r="AR833" s="183"/>
      <c r="AS833" s="183"/>
      <c r="AT833" s="183"/>
      <c r="AU833" s="183"/>
      <c r="AV833" s="183"/>
      <c r="AW833" s="183"/>
      <c r="AX833" s="183"/>
      <c r="AY833" s="183"/>
      <c r="AZ833" s="183"/>
      <c r="BA833" s="183"/>
      <c r="BB833" s="183"/>
    </row>
    <row r="834" spans="1:54" x14ac:dyDescent="0.2">
      <c r="A834" s="183"/>
      <c r="B834" s="183"/>
      <c r="C834" s="183"/>
      <c r="D834" s="183"/>
      <c r="E834" s="183"/>
      <c r="F834" s="183"/>
      <c r="G834" s="183"/>
      <c r="H834" s="183"/>
      <c r="I834" s="183"/>
      <c r="J834" s="183"/>
      <c r="K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  <c r="AA834" s="183"/>
      <c r="AB834" s="183"/>
      <c r="AC834" s="183"/>
      <c r="AD834" s="183"/>
      <c r="AE834" s="183"/>
      <c r="AF834" s="183"/>
      <c r="AG834" s="183"/>
      <c r="AH834" s="183"/>
      <c r="AI834" s="183"/>
      <c r="AJ834" s="183"/>
      <c r="AK834" s="183"/>
      <c r="AL834" s="183"/>
      <c r="AM834" s="183"/>
      <c r="AN834" s="183"/>
      <c r="AO834" s="183"/>
      <c r="AP834" s="183"/>
      <c r="AQ834" s="183"/>
      <c r="AR834" s="183"/>
      <c r="AS834" s="183"/>
      <c r="AT834" s="183"/>
      <c r="AU834" s="183"/>
      <c r="AV834" s="183"/>
      <c r="AW834" s="183"/>
      <c r="AX834" s="183"/>
      <c r="AY834" s="183"/>
      <c r="AZ834" s="183"/>
      <c r="BA834" s="183"/>
      <c r="BB834" s="183"/>
    </row>
    <row r="835" spans="1:54" x14ac:dyDescent="0.2">
      <c r="A835" s="183"/>
      <c r="B835" s="183"/>
      <c r="C835" s="183"/>
      <c r="D835" s="183"/>
      <c r="E835" s="183"/>
      <c r="F835" s="183"/>
      <c r="G835" s="183"/>
      <c r="H835" s="183"/>
      <c r="I835" s="183"/>
      <c r="J835" s="183"/>
      <c r="K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  <c r="AA835" s="183"/>
      <c r="AB835" s="183"/>
      <c r="AC835" s="183"/>
      <c r="AD835" s="183"/>
      <c r="AE835" s="183"/>
      <c r="AF835" s="183"/>
      <c r="AG835" s="183"/>
      <c r="AH835" s="183"/>
      <c r="AI835" s="183"/>
      <c r="AJ835" s="183"/>
      <c r="AK835" s="183"/>
      <c r="AL835" s="183"/>
      <c r="AM835" s="183"/>
      <c r="AN835" s="183"/>
      <c r="AO835" s="183"/>
      <c r="AP835" s="183"/>
      <c r="AQ835" s="183"/>
      <c r="AR835" s="183"/>
      <c r="AS835" s="183"/>
      <c r="AT835" s="183"/>
      <c r="AU835" s="183"/>
      <c r="AV835" s="183"/>
      <c r="AW835" s="183"/>
      <c r="AX835" s="183"/>
      <c r="AY835" s="183"/>
      <c r="AZ835" s="183"/>
      <c r="BA835" s="183"/>
      <c r="BB835" s="183"/>
    </row>
    <row r="836" spans="1:54" x14ac:dyDescent="0.2">
      <c r="A836" s="183"/>
      <c r="B836" s="183"/>
      <c r="C836" s="183"/>
      <c r="D836" s="183"/>
      <c r="E836" s="183"/>
      <c r="F836" s="183"/>
      <c r="G836" s="183"/>
      <c r="H836" s="183"/>
      <c r="I836" s="183"/>
      <c r="J836" s="183"/>
      <c r="K836" s="183"/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  <c r="AA836" s="183"/>
      <c r="AB836" s="183"/>
      <c r="AC836" s="183"/>
      <c r="AD836" s="183"/>
      <c r="AE836" s="183"/>
      <c r="AF836" s="183"/>
      <c r="AG836" s="183"/>
      <c r="AH836" s="183"/>
      <c r="AI836" s="183"/>
      <c r="AJ836" s="183"/>
      <c r="AK836" s="183"/>
      <c r="AL836" s="183"/>
      <c r="AM836" s="183"/>
      <c r="AN836" s="183"/>
      <c r="AO836" s="183"/>
      <c r="AP836" s="183"/>
      <c r="AQ836" s="183"/>
      <c r="AR836" s="183"/>
      <c r="AS836" s="183"/>
      <c r="AT836" s="183"/>
      <c r="AU836" s="183"/>
      <c r="AV836" s="183"/>
      <c r="AW836" s="183"/>
      <c r="AX836" s="183"/>
      <c r="AY836" s="183"/>
      <c r="AZ836" s="183"/>
      <c r="BA836" s="183"/>
      <c r="BB836" s="183"/>
    </row>
    <row r="837" spans="1:54" x14ac:dyDescent="0.2">
      <c r="A837" s="183"/>
      <c r="B837" s="183"/>
      <c r="C837" s="183"/>
      <c r="D837" s="183"/>
      <c r="E837" s="183"/>
      <c r="F837" s="183"/>
      <c r="G837" s="183"/>
      <c r="H837" s="183"/>
      <c r="I837" s="183"/>
      <c r="J837" s="183"/>
      <c r="K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  <c r="AA837" s="183"/>
      <c r="AB837" s="183"/>
      <c r="AC837" s="183"/>
      <c r="AD837" s="183"/>
      <c r="AE837" s="183"/>
      <c r="AF837" s="183"/>
      <c r="AG837" s="183"/>
      <c r="AH837" s="183"/>
      <c r="AI837" s="183"/>
      <c r="AJ837" s="183"/>
      <c r="AK837" s="183"/>
      <c r="AL837" s="183"/>
      <c r="AM837" s="183"/>
      <c r="AN837" s="183"/>
      <c r="AO837" s="183"/>
      <c r="AP837" s="183"/>
      <c r="AQ837" s="183"/>
      <c r="AR837" s="183"/>
      <c r="AS837" s="183"/>
      <c r="AT837" s="183"/>
      <c r="AU837" s="183"/>
      <c r="AV837" s="183"/>
      <c r="AW837" s="183"/>
      <c r="AX837" s="183"/>
      <c r="AY837" s="183"/>
      <c r="AZ837" s="183"/>
      <c r="BA837" s="183"/>
      <c r="BB837" s="183"/>
    </row>
    <row r="838" spans="1:54" x14ac:dyDescent="0.2">
      <c r="A838" s="183"/>
      <c r="B838" s="183"/>
      <c r="C838" s="183"/>
      <c r="D838" s="183"/>
      <c r="E838" s="183"/>
      <c r="F838" s="183"/>
      <c r="G838" s="183"/>
      <c r="H838" s="183"/>
      <c r="I838" s="183"/>
      <c r="J838" s="183"/>
      <c r="K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  <c r="AA838" s="183"/>
      <c r="AB838" s="183"/>
      <c r="AC838" s="183"/>
      <c r="AD838" s="183"/>
      <c r="AE838" s="183"/>
      <c r="AF838" s="183"/>
      <c r="AG838" s="183"/>
      <c r="AH838" s="183"/>
      <c r="AI838" s="183"/>
      <c r="AJ838" s="183"/>
      <c r="AK838" s="183"/>
      <c r="AL838" s="183"/>
      <c r="AM838" s="183"/>
      <c r="AN838" s="183"/>
      <c r="AO838" s="183"/>
      <c r="AP838" s="183"/>
      <c r="AQ838" s="183"/>
      <c r="AR838" s="183"/>
      <c r="AS838" s="183"/>
      <c r="AT838" s="183"/>
      <c r="AU838" s="183"/>
      <c r="AV838" s="183"/>
      <c r="AW838" s="183"/>
      <c r="AX838" s="183"/>
      <c r="AY838" s="183"/>
      <c r="AZ838" s="183"/>
      <c r="BA838" s="183"/>
      <c r="BB838" s="183"/>
    </row>
    <row r="839" spans="1:54" x14ac:dyDescent="0.2">
      <c r="A839" s="183"/>
      <c r="B839" s="183"/>
      <c r="C839" s="183"/>
      <c r="D839" s="183"/>
      <c r="E839" s="183"/>
      <c r="F839" s="183"/>
      <c r="G839" s="183"/>
      <c r="H839" s="183"/>
      <c r="I839" s="183"/>
      <c r="J839" s="183"/>
      <c r="K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  <c r="AA839" s="183"/>
      <c r="AB839" s="183"/>
      <c r="AC839" s="183"/>
      <c r="AD839" s="183"/>
      <c r="AE839" s="183"/>
      <c r="AF839" s="183"/>
      <c r="AG839" s="183"/>
      <c r="AH839" s="183"/>
      <c r="AI839" s="183"/>
      <c r="AJ839" s="183"/>
      <c r="AK839" s="183"/>
      <c r="AL839" s="183"/>
      <c r="AM839" s="183"/>
      <c r="AN839" s="183"/>
      <c r="AO839" s="183"/>
      <c r="AP839" s="183"/>
      <c r="AQ839" s="183"/>
      <c r="AR839" s="183"/>
      <c r="AS839" s="183"/>
      <c r="AT839" s="183"/>
      <c r="AU839" s="183"/>
      <c r="AV839" s="183"/>
      <c r="AW839" s="183"/>
      <c r="AX839" s="183"/>
      <c r="AY839" s="183"/>
      <c r="AZ839" s="183"/>
      <c r="BA839" s="183"/>
      <c r="BB839" s="183"/>
    </row>
    <row r="840" spans="1:54" x14ac:dyDescent="0.2">
      <c r="A840" s="183"/>
      <c r="B840" s="183"/>
      <c r="C840" s="183"/>
      <c r="D840" s="183"/>
      <c r="E840" s="183"/>
      <c r="F840" s="183"/>
      <c r="G840" s="183"/>
      <c r="H840" s="183"/>
      <c r="I840" s="183"/>
      <c r="J840" s="183"/>
      <c r="K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  <c r="AA840" s="183"/>
      <c r="AB840" s="183"/>
      <c r="AC840" s="183"/>
      <c r="AD840" s="183"/>
      <c r="AE840" s="183"/>
      <c r="AF840" s="183"/>
      <c r="AG840" s="183"/>
      <c r="AH840" s="183"/>
      <c r="AI840" s="183"/>
      <c r="AJ840" s="183"/>
      <c r="AK840" s="183"/>
      <c r="AL840" s="183"/>
      <c r="AM840" s="183"/>
      <c r="AN840" s="183"/>
      <c r="AO840" s="183"/>
      <c r="AP840" s="183"/>
      <c r="AQ840" s="183"/>
      <c r="AR840" s="183"/>
      <c r="AS840" s="183"/>
      <c r="AT840" s="183"/>
      <c r="AU840" s="183"/>
      <c r="AV840" s="183"/>
      <c r="AW840" s="183"/>
      <c r="AX840" s="183"/>
      <c r="AY840" s="183"/>
      <c r="AZ840" s="183"/>
      <c r="BA840" s="183"/>
      <c r="BB840" s="183"/>
    </row>
    <row r="841" spans="1:54" x14ac:dyDescent="0.2">
      <c r="A841" s="183"/>
      <c r="B841" s="183"/>
      <c r="C841" s="183"/>
      <c r="D841" s="183"/>
      <c r="E841" s="183"/>
      <c r="F841" s="183"/>
      <c r="G841" s="183"/>
      <c r="H841" s="183"/>
      <c r="I841" s="183"/>
      <c r="J841" s="183"/>
      <c r="K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  <c r="AA841" s="183"/>
      <c r="AB841" s="183"/>
      <c r="AC841" s="183"/>
      <c r="AD841" s="183"/>
      <c r="AE841" s="183"/>
      <c r="AF841" s="183"/>
      <c r="AG841" s="183"/>
      <c r="AH841" s="183"/>
      <c r="AI841" s="183"/>
      <c r="AJ841" s="183"/>
      <c r="AK841" s="183"/>
      <c r="AL841" s="183"/>
      <c r="AM841" s="183"/>
      <c r="AN841" s="183"/>
      <c r="AO841" s="183"/>
      <c r="AP841" s="183"/>
      <c r="AQ841" s="183"/>
      <c r="AR841" s="183"/>
      <c r="AS841" s="183"/>
      <c r="AT841" s="183"/>
      <c r="AU841" s="183"/>
      <c r="AV841" s="183"/>
      <c r="AW841" s="183"/>
      <c r="AX841" s="183"/>
      <c r="AY841" s="183"/>
      <c r="AZ841" s="183"/>
      <c r="BA841" s="183"/>
      <c r="BB841" s="183"/>
    </row>
    <row r="842" spans="1:54" x14ac:dyDescent="0.2">
      <c r="A842" s="183"/>
      <c r="B842" s="183"/>
      <c r="C842" s="183"/>
      <c r="D842" s="183"/>
      <c r="E842" s="183"/>
      <c r="F842" s="183"/>
      <c r="G842" s="183"/>
      <c r="H842" s="183"/>
      <c r="I842" s="183"/>
      <c r="J842" s="183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  <c r="AB842" s="183"/>
      <c r="AC842" s="183"/>
      <c r="AD842" s="183"/>
      <c r="AE842" s="183"/>
      <c r="AF842" s="183"/>
      <c r="AG842" s="183"/>
      <c r="AH842" s="183"/>
      <c r="AI842" s="183"/>
      <c r="AJ842" s="183"/>
      <c r="AK842" s="183"/>
      <c r="AL842" s="183"/>
      <c r="AM842" s="183"/>
      <c r="AN842" s="183"/>
      <c r="AO842" s="183"/>
      <c r="AP842" s="183"/>
      <c r="AQ842" s="183"/>
      <c r="AR842" s="183"/>
      <c r="AS842" s="183"/>
      <c r="AT842" s="183"/>
      <c r="AU842" s="183"/>
      <c r="AV842" s="183"/>
      <c r="AW842" s="183"/>
      <c r="AX842" s="183"/>
      <c r="AY842" s="183"/>
      <c r="AZ842" s="183"/>
      <c r="BA842" s="183"/>
      <c r="BB842" s="183"/>
    </row>
    <row r="843" spans="1:54" x14ac:dyDescent="0.2">
      <c r="A843" s="183"/>
      <c r="B843" s="183"/>
      <c r="C843" s="183"/>
      <c r="D843" s="183"/>
      <c r="E843" s="183"/>
      <c r="F843" s="183"/>
      <c r="G843" s="183"/>
      <c r="H843" s="183"/>
      <c r="I843" s="183"/>
      <c r="J843" s="183"/>
      <c r="K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  <c r="AA843" s="183"/>
      <c r="AB843" s="183"/>
      <c r="AC843" s="183"/>
      <c r="AD843" s="183"/>
      <c r="AE843" s="183"/>
      <c r="AF843" s="183"/>
      <c r="AG843" s="183"/>
      <c r="AH843" s="183"/>
      <c r="AI843" s="183"/>
      <c r="AJ843" s="183"/>
      <c r="AK843" s="183"/>
      <c r="AL843" s="183"/>
      <c r="AM843" s="183"/>
      <c r="AN843" s="183"/>
      <c r="AO843" s="183"/>
      <c r="AP843" s="183"/>
      <c r="AQ843" s="183"/>
      <c r="AR843" s="183"/>
      <c r="AS843" s="183"/>
      <c r="AT843" s="183"/>
      <c r="AU843" s="183"/>
      <c r="AV843" s="183"/>
      <c r="AW843" s="183"/>
      <c r="AX843" s="183"/>
      <c r="AY843" s="183"/>
      <c r="AZ843" s="183"/>
      <c r="BA843" s="183"/>
      <c r="BB843" s="183"/>
    </row>
    <row r="844" spans="1:54" x14ac:dyDescent="0.2">
      <c r="A844" s="183"/>
      <c r="B844" s="183"/>
      <c r="C844" s="183"/>
      <c r="D844" s="183"/>
      <c r="E844" s="183"/>
      <c r="F844" s="183"/>
      <c r="G844" s="183"/>
      <c r="H844" s="183"/>
      <c r="I844" s="183"/>
      <c r="J844" s="183"/>
      <c r="K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  <c r="AA844" s="183"/>
      <c r="AB844" s="183"/>
      <c r="AC844" s="183"/>
      <c r="AD844" s="183"/>
      <c r="AE844" s="183"/>
      <c r="AF844" s="183"/>
      <c r="AG844" s="183"/>
      <c r="AH844" s="183"/>
      <c r="AI844" s="183"/>
      <c r="AJ844" s="183"/>
      <c r="AK844" s="183"/>
      <c r="AL844" s="183"/>
      <c r="AM844" s="183"/>
      <c r="AN844" s="183"/>
      <c r="AO844" s="183"/>
      <c r="AP844" s="183"/>
      <c r="AQ844" s="183"/>
      <c r="AR844" s="183"/>
      <c r="AS844" s="183"/>
      <c r="AT844" s="183"/>
      <c r="AU844" s="183"/>
      <c r="AV844" s="183"/>
      <c r="AW844" s="183"/>
      <c r="AX844" s="183"/>
      <c r="AY844" s="183"/>
      <c r="AZ844" s="183"/>
      <c r="BA844" s="183"/>
      <c r="BB844" s="183"/>
    </row>
    <row r="845" spans="1:54" x14ac:dyDescent="0.2">
      <c r="A845" s="183"/>
      <c r="B845" s="183"/>
      <c r="C845" s="183"/>
      <c r="D845" s="183"/>
      <c r="E845" s="183"/>
      <c r="F845" s="183"/>
      <c r="G845" s="183"/>
      <c r="H845" s="183"/>
      <c r="I845" s="183"/>
      <c r="J845" s="183"/>
      <c r="K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  <c r="AA845" s="183"/>
      <c r="AB845" s="183"/>
      <c r="AC845" s="183"/>
      <c r="AD845" s="183"/>
      <c r="AE845" s="183"/>
      <c r="AF845" s="183"/>
      <c r="AG845" s="183"/>
      <c r="AH845" s="183"/>
      <c r="AI845" s="183"/>
      <c r="AJ845" s="183"/>
      <c r="AK845" s="183"/>
      <c r="AL845" s="183"/>
      <c r="AM845" s="183"/>
      <c r="AN845" s="183"/>
      <c r="AO845" s="183"/>
      <c r="AP845" s="183"/>
      <c r="AQ845" s="183"/>
      <c r="AR845" s="183"/>
      <c r="AS845" s="183"/>
      <c r="AT845" s="183"/>
      <c r="AU845" s="183"/>
      <c r="AV845" s="183"/>
      <c r="AW845" s="183"/>
      <c r="AX845" s="183"/>
      <c r="AY845" s="183"/>
      <c r="AZ845" s="183"/>
      <c r="BA845" s="183"/>
      <c r="BB845" s="183"/>
    </row>
    <row r="846" spans="1:54" x14ac:dyDescent="0.2">
      <c r="A846" s="183"/>
      <c r="B846" s="183"/>
      <c r="C846" s="183"/>
      <c r="D846" s="183"/>
      <c r="E846" s="183"/>
      <c r="F846" s="183"/>
      <c r="G846" s="183"/>
      <c r="H846" s="183"/>
      <c r="I846" s="183"/>
      <c r="J846" s="183"/>
      <c r="K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  <c r="AA846" s="183"/>
      <c r="AB846" s="183"/>
      <c r="AC846" s="183"/>
      <c r="AD846" s="183"/>
      <c r="AE846" s="183"/>
      <c r="AF846" s="183"/>
      <c r="AG846" s="183"/>
      <c r="AH846" s="183"/>
      <c r="AI846" s="183"/>
      <c r="AJ846" s="183"/>
      <c r="AK846" s="183"/>
      <c r="AL846" s="183"/>
      <c r="AM846" s="183"/>
      <c r="AN846" s="183"/>
      <c r="AO846" s="183"/>
      <c r="AP846" s="183"/>
      <c r="AQ846" s="183"/>
      <c r="AR846" s="183"/>
      <c r="AS846" s="183"/>
      <c r="AT846" s="183"/>
      <c r="AU846" s="183"/>
      <c r="AV846" s="183"/>
      <c r="AW846" s="183"/>
      <c r="AX846" s="183"/>
      <c r="AY846" s="183"/>
      <c r="AZ846" s="183"/>
      <c r="BA846" s="183"/>
      <c r="BB846" s="183"/>
    </row>
    <row r="847" spans="1:54" x14ac:dyDescent="0.2">
      <c r="A847" s="183"/>
      <c r="B847" s="183"/>
      <c r="C847" s="183"/>
      <c r="D847" s="183"/>
      <c r="E847" s="183"/>
      <c r="F847" s="183"/>
      <c r="G847" s="183"/>
      <c r="H847" s="183"/>
      <c r="I847" s="183"/>
      <c r="J847" s="183"/>
      <c r="K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  <c r="AA847" s="183"/>
      <c r="AB847" s="183"/>
      <c r="AC847" s="183"/>
      <c r="AD847" s="183"/>
      <c r="AE847" s="183"/>
      <c r="AF847" s="183"/>
      <c r="AG847" s="183"/>
      <c r="AH847" s="183"/>
      <c r="AI847" s="183"/>
      <c r="AJ847" s="183"/>
      <c r="AK847" s="183"/>
      <c r="AL847" s="183"/>
      <c r="AM847" s="183"/>
      <c r="AN847" s="183"/>
      <c r="AO847" s="183"/>
      <c r="AP847" s="183"/>
      <c r="AQ847" s="183"/>
      <c r="AR847" s="183"/>
      <c r="AS847" s="183"/>
      <c r="AT847" s="183"/>
      <c r="AU847" s="183"/>
      <c r="AV847" s="183"/>
      <c r="AW847" s="183"/>
      <c r="AX847" s="183"/>
      <c r="AY847" s="183"/>
      <c r="AZ847" s="183"/>
      <c r="BA847" s="183"/>
      <c r="BB847" s="183"/>
    </row>
    <row r="848" spans="1:54" x14ac:dyDescent="0.2">
      <c r="A848" s="183"/>
      <c r="B848" s="183"/>
      <c r="C848" s="183"/>
      <c r="D848" s="183"/>
      <c r="E848" s="183"/>
      <c r="F848" s="183"/>
      <c r="G848" s="183"/>
      <c r="H848" s="183"/>
      <c r="I848" s="183"/>
      <c r="J848" s="183"/>
      <c r="K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  <c r="AA848" s="183"/>
      <c r="AB848" s="183"/>
      <c r="AC848" s="183"/>
      <c r="AD848" s="183"/>
      <c r="AE848" s="183"/>
      <c r="AF848" s="183"/>
      <c r="AG848" s="183"/>
      <c r="AH848" s="183"/>
      <c r="AI848" s="183"/>
      <c r="AJ848" s="183"/>
      <c r="AK848" s="183"/>
      <c r="AL848" s="183"/>
      <c r="AM848" s="183"/>
      <c r="AN848" s="183"/>
      <c r="AO848" s="183"/>
      <c r="AP848" s="183"/>
      <c r="AQ848" s="183"/>
      <c r="AR848" s="183"/>
      <c r="AS848" s="183"/>
      <c r="AT848" s="183"/>
      <c r="AU848" s="183"/>
      <c r="AV848" s="183"/>
      <c r="AW848" s="183"/>
      <c r="AX848" s="183"/>
      <c r="AY848" s="183"/>
      <c r="AZ848" s="183"/>
      <c r="BA848" s="183"/>
      <c r="BB848" s="183"/>
    </row>
    <row r="849" spans="1:54" x14ac:dyDescent="0.2">
      <c r="A849" s="183"/>
      <c r="B849" s="183"/>
      <c r="C849" s="183"/>
      <c r="D849" s="183"/>
      <c r="E849" s="183"/>
      <c r="F849" s="183"/>
      <c r="G849" s="183"/>
      <c r="H849" s="183"/>
      <c r="I849" s="183"/>
      <c r="J849" s="183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  <c r="AA849" s="183"/>
      <c r="AB849" s="183"/>
      <c r="AC849" s="183"/>
      <c r="AD849" s="183"/>
      <c r="AE849" s="183"/>
      <c r="AF849" s="183"/>
      <c r="AG849" s="183"/>
      <c r="AH849" s="183"/>
      <c r="AI849" s="183"/>
      <c r="AJ849" s="183"/>
      <c r="AK849" s="183"/>
      <c r="AL849" s="183"/>
      <c r="AM849" s="183"/>
      <c r="AN849" s="183"/>
      <c r="AO849" s="183"/>
      <c r="AP849" s="183"/>
      <c r="AQ849" s="183"/>
      <c r="AR849" s="183"/>
      <c r="AS849" s="183"/>
      <c r="AT849" s="183"/>
      <c r="AU849" s="183"/>
      <c r="AV849" s="183"/>
      <c r="AW849" s="183"/>
      <c r="AX849" s="183"/>
      <c r="AY849" s="183"/>
      <c r="AZ849" s="183"/>
      <c r="BA849" s="183"/>
      <c r="BB849" s="183"/>
    </row>
    <row r="850" spans="1:54" x14ac:dyDescent="0.2">
      <c r="A850" s="183"/>
      <c r="B850" s="183"/>
      <c r="C850" s="183"/>
      <c r="D850" s="183"/>
      <c r="E850" s="183"/>
      <c r="F850" s="183"/>
      <c r="G850" s="183"/>
      <c r="H850" s="183"/>
      <c r="I850" s="183"/>
      <c r="J850" s="183"/>
      <c r="K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  <c r="AA850" s="183"/>
      <c r="AB850" s="183"/>
      <c r="AC850" s="183"/>
      <c r="AD850" s="183"/>
      <c r="AE850" s="183"/>
      <c r="AF850" s="183"/>
      <c r="AG850" s="183"/>
      <c r="AH850" s="183"/>
      <c r="AI850" s="183"/>
      <c r="AJ850" s="183"/>
      <c r="AK850" s="183"/>
      <c r="AL850" s="183"/>
      <c r="AM850" s="183"/>
      <c r="AN850" s="183"/>
      <c r="AO850" s="183"/>
      <c r="AP850" s="183"/>
      <c r="AQ850" s="183"/>
      <c r="AR850" s="183"/>
      <c r="AS850" s="183"/>
      <c r="AT850" s="183"/>
      <c r="AU850" s="183"/>
      <c r="AV850" s="183"/>
      <c r="AW850" s="183"/>
      <c r="AX850" s="183"/>
      <c r="AY850" s="183"/>
      <c r="AZ850" s="183"/>
      <c r="BA850" s="183"/>
      <c r="BB850" s="183"/>
    </row>
    <row r="851" spans="1:54" x14ac:dyDescent="0.2">
      <c r="A851" s="183"/>
      <c r="B851" s="183"/>
      <c r="C851" s="183"/>
      <c r="D851" s="183"/>
      <c r="E851" s="183"/>
      <c r="F851" s="183"/>
      <c r="G851" s="183"/>
      <c r="H851" s="183"/>
      <c r="I851" s="183"/>
      <c r="J851" s="183"/>
      <c r="K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  <c r="AA851" s="183"/>
      <c r="AB851" s="183"/>
      <c r="AC851" s="183"/>
      <c r="AD851" s="183"/>
      <c r="AE851" s="183"/>
      <c r="AF851" s="183"/>
      <c r="AG851" s="183"/>
      <c r="AH851" s="183"/>
      <c r="AI851" s="183"/>
      <c r="AJ851" s="183"/>
      <c r="AK851" s="183"/>
      <c r="AL851" s="183"/>
      <c r="AM851" s="183"/>
      <c r="AN851" s="183"/>
      <c r="AO851" s="183"/>
      <c r="AP851" s="183"/>
      <c r="AQ851" s="183"/>
      <c r="AR851" s="183"/>
      <c r="AS851" s="183"/>
      <c r="AT851" s="183"/>
      <c r="AU851" s="183"/>
      <c r="AV851" s="183"/>
      <c r="AW851" s="183"/>
      <c r="AX851" s="183"/>
      <c r="AY851" s="183"/>
      <c r="AZ851" s="183"/>
      <c r="BA851" s="183"/>
      <c r="BB851" s="183"/>
    </row>
    <row r="852" spans="1:54" x14ac:dyDescent="0.2">
      <c r="A852" s="183"/>
      <c r="B852" s="183"/>
      <c r="C852" s="183"/>
      <c r="D852" s="183"/>
      <c r="E852" s="183"/>
      <c r="F852" s="183"/>
      <c r="G852" s="183"/>
      <c r="H852" s="183"/>
      <c r="I852" s="183"/>
      <c r="J852" s="183"/>
      <c r="K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  <c r="AA852" s="183"/>
      <c r="AB852" s="183"/>
      <c r="AC852" s="183"/>
      <c r="AD852" s="183"/>
      <c r="AE852" s="183"/>
      <c r="AF852" s="183"/>
      <c r="AG852" s="183"/>
      <c r="AH852" s="183"/>
      <c r="AI852" s="183"/>
      <c r="AJ852" s="183"/>
      <c r="AK852" s="183"/>
      <c r="AL852" s="183"/>
      <c r="AM852" s="183"/>
      <c r="AN852" s="183"/>
      <c r="AO852" s="183"/>
      <c r="AP852" s="183"/>
      <c r="AQ852" s="183"/>
      <c r="AR852" s="183"/>
      <c r="AS852" s="183"/>
      <c r="AT852" s="183"/>
      <c r="AU852" s="183"/>
      <c r="AV852" s="183"/>
      <c r="AW852" s="183"/>
      <c r="AX852" s="183"/>
      <c r="AY852" s="183"/>
      <c r="AZ852" s="183"/>
      <c r="BA852" s="183"/>
      <c r="BB852" s="183"/>
    </row>
    <row r="853" spans="1:54" x14ac:dyDescent="0.2">
      <c r="A853" s="183"/>
      <c r="B853" s="183"/>
      <c r="C853" s="183"/>
      <c r="D853" s="183"/>
      <c r="E853" s="183"/>
      <c r="F853" s="183"/>
      <c r="G853" s="183"/>
      <c r="H853" s="183"/>
      <c r="I853" s="183"/>
      <c r="J853" s="183"/>
      <c r="K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  <c r="AA853" s="183"/>
      <c r="AB853" s="183"/>
      <c r="AC853" s="183"/>
      <c r="AD853" s="183"/>
      <c r="AE853" s="183"/>
      <c r="AF853" s="183"/>
      <c r="AG853" s="183"/>
      <c r="AH853" s="183"/>
      <c r="AI853" s="183"/>
      <c r="AJ853" s="183"/>
      <c r="AK853" s="183"/>
      <c r="AL853" s="183"/>
      <c r="AM853" s="183"/>
      <c r="AN853" s="183"/>
      <c r="AO853" s="183"/>
      <c r="AP853" s="183"/>
      <c r="AQ853" s="183"/>
      <c r="AR853" s="183"/>
      <c r="AS853" s="183"/>
      <c r="AT853" s="183"/>
      <c r="AU853" s="183"/>
      <c r="AV853" s="183"/>
      <c r="AW853" s="183"/>
      <c r="AX853" s="183"/>
      <c r="AY853" s="183"/>
      <c r="AZ853" s="183"/>
      <c r="BA853" s="183"/>
      <c r="BB853" s="183"/>
    </row>
    <row r="854" spans="1:54" x14ac:dyDescent="0.2">
      <c r="A854" s="183"/>
      <c r="B854" s="183"/>
      <c r="C854" s="183"/>
      <c r="D854" s="183"/>
      <c r="E854" s="183"/>
      <c r="F854" s="183"/>
      <c r="G854" s="183"/>
      <c r="H854" s="183"/>
      <c r="I854" s="183"/>
      <c r="J854" s="183"/>
      <c r="K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  <c r="AA854" s="183"/>
      <c r="AB854" s="183"/>
      <c r="AC854" s="183"/>
      <c r="AD854" s="183"/>
      <c r="AE854" s="183"/>
      <c r="AF854" s="183"/>
      <c r="AG854" s="183"/>
      <c r="AH854" s="183"/>
      <c r="AI854" s="183"/>
      <c r="AJ854" s="183"/>
      <c r="AK854" s="183"/>
      <c r="AL854" s="183"/>
      <c r="AM854" s="183"/>
      <c r="AN854" s="183"/>
      <c r="AO854" s="183"/>
      <c r="AP854" s="183"/>
      <c r="AQ854" s="183"/>
      <c r="AR854" s="183"/>
      <c r="AS854" s="183"/>
      <c r="AT854" s="183"/>
      <c r="AU854" s="183"/>
      <c r="AV854" s="183"/>
      <c r="AW854" s="183"/>
      <c r="AX854" s="183"/>
      <c r="AY854" s="183"/>
      <c r="AZ854" s="183"/>
      <c r="BA854" s="183"/>
      <c r="BB854" s="183"/>
    </row>
    <row r="855" spans="1:54" x14ac:dyDescent="0.2">
      <c r="A855" s="183"/>
      <c r="B855" s="183"/>
      <c r="C855" s="183"/>
      <c r="D855" s="183"/>
      <c r="E855" s="183"/>
      <c r="F855" s="183"/>
      <c r="G855" s="183"/>
      <c r="H855" s="183"/>
      <c r="I855" s="183"/>
      <c r="J855" s="183"/>
      <c r="K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  <c r="AA855" s="183"/>
      <c r="AB855" s="183"/>
      <c r="AC855" s="183"/>
      <c r="AD855" s="183"/>
      <c r="AE855" s="183"/>
      <c r="AF855" s="183"/>
      <c r="AG855" s="183"/>
      <c r="AH855" s="183"/>
      <c r="AI855" s="183"/>
      <c r="AJ855" s="183"/>
      <c r="AK855" s="183"/>
      <c r="AL855" s="183"/>
      <c r="AM855" s="183"/>
      <c r="AN855" s="183"/>
      <c r="AO855" s="183"/>
      <c r="AP855" s="183"/>
      <c r="AQ855" s="183"/>
      <c r="AR855" s="183"/>
      <c r="AS855" s="183"/>
      <c r="AT855" s="183"/>
      <c r="AU855" s="183"/>
      <c r="AV855" s="183"/>
      <c r="AW855" s="183"/>
      <c r="AX855" s="183"/>
      <c r="AY855" s="183"/>
      <c r="AZ855" s="183"/>
      <c r="BA855" s="183"/>
      <c r="BB855" s="183"/>
    </row>
    <row r="856" spans="1:54" x14ac:dyDescent="0.2">
      <c r="A856" s="183"/>
      <c r="B856" s="183"/>
      <c r="C856" s="183"/>
      <c r="D856" s="183"/>
      <c r="E856" s="183"/>
      <c r="F856" s="183"/>
      <c r="G856" s="183"/>
      <c r="H856" s="183"/>
      <c r="I856" s="183"/>
      <c r="J856" s="183"/>
      <c r="K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  <c r="AA856" s="183"/>
      <c r="AB856" s="183"/>
      <c r="AC856" s="183"/>
      <c r="AD856" s="183"/>
      <c r="AE856" s="183"/>
      <c r="AF856" s="183"/>
      <c r="AG856" s="183"/>
      <c r="AH856" s="183"/>
      <c r="AI856" s="183"/>
      <c r="AJ856" s="183"/>
      <c r="AK856" s="183"/>
      <c r="AL856" s="183"/>
      <c r="AM856" s="183"/>
      <c r="AN856" s="183"/>
      <c r="AO856" s="183"/>
      <c r="AP856" s="183"/>
      <c r="AQ856" s="183"/>
      <c r="AR856" s="183"/>
      <c r="AS856" s="183"/>
      <c r="AT856" s="183"/>
      <c r="AU856" s="183"/>
      <c r="AV856" s="183"/>
      <c r="AW856" s="183"/>
      <c r="AX856" s="183"/>
      <c r="AY856" s="183"/>
      <c r="AZ856" s="183"/>
      <c r="BA856" s="183"/>
      <c r="BB856" s="183"/>
    </row>
    <row r="857" spans="1:54" x14ac:dyDescent="0.2">
      <c r="A857" s="183"/>
      <c r="B857" s="183"/>
      <c r="C857" s="183"/>
      <c r="D857" s="183"/>
      <c r="E857" s="183"/>
      <c r="F857" s="183"/>
      <c r="G857" s="183"/>
      <c r="H857" s="183"/>
      <c r="I857" s="183"/>
      <c r="J857" s="183"/>
      <c r="K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  <c r="AA857" s="183"/>
      <c r="AB857" s="183"/>
      <c r="AC857" s="183"/>
      <c r="AD857" s="183"/>
      <c r="AE857" s="183"/>
      <c r="AF857" s="183"/>
      <c r="AG857" s="183"/>
      <c r="AH857" s="183"/>
      <c r="AI857" s="183"/>
      <c r="AJ857" s="183"/>
      <c r="AK857" s="183"/>
      <c r="AL857" s="183"/>
      <c r="AM857" s="183"/>
      <c r="AN857" s="183"/>
      <c r="AO857" s="183"/>
      <c r="AP857" s="183"/>
      <c r="AQ857" s="183"/>
      <c r="AR857" s="183"/>
      <c r="AS857" s="183"/>
      <c r="AT857" s="183"/>
      <c r="AU857" s="183"/>
      <c r="AV857" s="183"/>
      <c r="AW857" s="183"/>
      <c r="AX857" s="183"/>
      <c r="AY857" s="183"/>
      <c r="AZ857" s="183"/>
      <c r="BA857" s="183"/>
      <c r="BB857" s="183"/>
    </row>
    <row r="858" spans="1:54" x14ac:dyDescent="0.2">
      <c r="A858" s="183"/>
      <c r="B858" s="183"/>
      <c r="C858" s="183"/>
      <c r="D858" s="183"/>
      <c r="E858" s="183"/>
      <c r="F858" s="183"/>
      <c r="G858" s="183"/>
      <c r="H858" s="183"/>
      <c r="I858" s="183"/>
      <c r="J858" s="183"/>
      <c r="K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  <c r="AA858" s="183"/>
      <c r="AB858" s="183"/>
      <c r="AC858" s="183"/>
      <c r="AD858" s="183"/>
      <c r="AE858" s="183"/>
      <c r="AF858" s="183"/>
      <c r="AG858" s="183"/>
      <c r="AH858" s="183"/>
      <c r="AI858" s="183"/>
      <c r="AJ858" s="183"/>
      <c r="AK858" s="183"/>
      <c r="AL858" s="183"/>
      <c r="AM858" s="183"/>
      <c r="AN858" s="183"/>
      <c r="AO858" s="183"/>
      <c r="AP858" s="183"/>
      <c r="AQ858" s="183"/>
      <c r="AR858" s="183"/>
      <c r="AS858" s="183"/>
      <c r="AT858" s="183"/>
      <c r="AU858" s="183"/>
      <c r="AV858" s="183"/>
      <c r="AW858" s="183"/>
      <c r="AX858" s="183"/>
      <c r="AY858" s="183"/>
      <c r="AZ858" s="183"/>
      <c r="BA858" s="183"/>
      <c r="BB858" s="183"/>
    </row>
    <row r="859" spans="1:54" x14ac:dyDescent="0.2">
      <c r="A859" s="183"/>
      <c r="B859" s="183"/>
      <c r="C859" s="183"/>
      <c r="D859" s="183"/>
      <c r="E859" s="183"/>
      <c r="F859" s="183"/>
      <c r="G859" s="183"/>
      <c r="H859" s="183"/>
      <c r="I859" s="183"/>
      <c r="J859" s="183"/>
      <c r="K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  <c r="AA859" s="183"/>
      <c r="AB859" s="183"/>
      <c r="AC859" s="183"/>
      <c r="AD859" s="183"/>
      <c r="AE859" s="183"/>
      <c r="AF859" s="183"/>
      <c r="AG859" s="183"/>
      <c r="AH859" s="183"/>
      <c r="AI859" s="183"/>
      <c r="AJ859" s="183"/>
      <c r="AK859" s="183"/>
      <c r="AL859" s="183"/>
      <c r="AM859" s="183"/>
      <c r="AN859" s="183"/>
      <c r="AO859" s="183"/>
      <c r="AP859" s="183"/>
      <c r="AQ859" s="183"/>
      <c r="AR859" s="183"/>
      <c r="AS859" s="183"/>
      <c r="AT859" s="183"/>
      <c r="AU859" s="183"/>
      <c r="AV859" s="183"/>
      <c r="AW859" s="183"/>
      <c r="AX859" s="183"/>
      <c r="AY859" s="183"/>
      <c r="AZ859" s="183"/>
      <c r="BA859" s="183"/>
      <c r="BB859" s="183"/>
    </row>
    <row r="860" spans="1:54" x14ac:dyDescent="0.2">
      <c r="A860" s="183"/>
      <c r="B860" s="183"/>
      <c r="C860" s="183"/>
      <c r="D860" s="183"/>
      <c r="E860" s="183"/>
      <c r="F860" s="183"/>
      <c r="G860" s="183"/>
      <c r="H860" s="183"/>
      <c r="I860" s="183"/>
      <c r="J860" s="183"/>
      <c r="K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  <c r="AA860" s="183"/>
      <c r="AB860" s="183"/>
      <c r="AC860" s="183"/>
      <c r="AD860" s="183"/>
      <c r="AE860" s="183"/>
      <c r="AF860" s="183"/>
      <c r="AG860" s="183"/>
      <c r="AH860" s="183"/>
      <c r="AI860" s="183"/>
      <c r="AJ860" s="183"/>
      <c r="AK860" s="183"/>
      <c r="AL860" s="183"/>
      <c r="AM860" s="183"/>
      <c r="AN860" s="183"/>
      <c r="AO860" s="183"/>
      <c r="AP860" s="183"/>
      <c r="AQ860" s="183"/>
      <c r="AR860" s="183"/>
      <c r="AS860" s="183"/>
      <c r="AT860" s="183"/>
      <c r="AU860" s="183"/>
      <c r="AV860" s="183"/>
      <c r="AW860" s="183"/>
      <c r="AX860" s="183"/>
      <c r="AY860" s="183"/>
      <c r="AZ860" s="183"/>
      <c r="BA860" s="183"/>
      <c r="BB860" s="183"/>
    </row>
    <row r="861" spans="1:54" x14ac:dyDescent="0.2">
      <c r="A861" s="183"/>
      <c r="B861" s="183"/>
      <c r="C861" s="183"/>
      <c r="D861" s="183"/>
      <c r="E861" s="183"/>
      <c r="F861" s="183"/>
      <c r="G861" s="183"/>
      <c r="H861" s="183"/>
      <c r="I861" s="183"/>
      <c r="J861" s="183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  <c r="AA861" s="183"/>
      <c r="AB861" s="183"/>
      <c r="AC861" s="183"/>
      <c r="AD861" s="183"/>
      <c r="AE861" s="183"/>
      <c r="AF861" s="183"/>
      <c r="AG861" s="183"/>
      <c r="AH861" s="183"/>
      <c r="AI861" s="183"/>
      <c r="AJ861" s="183"/>
      <c r="AK861" s="183"/>
      <c r="AL861" s="183"/>
      <c r="AM861" s="183"/>
      <c r="AN861" s="183"/>
      <c r="AO861" s="183"/>
      <c r="AP861" s="183"/>
      <c r="AQ861" s="183"/>
      <c r="AR861" s="183"/>
      <c r="AS861" s="183"/>
      <c r="AT861" s="183"/>
      <c r="AU861" s="183"/>
      <c r="AV861" s="183"/>
      <c r="AW861" s="183"/>
      <c r="AX861" s="183"/>
      <c r="AY861" s="183"/>
      <c r="AZ861" s="183"/>
      <c r="BA861" s="183"/>
      <c r="BB861" s="183"/>
    </row>
    <row r="862" spans="1:54" x14ac:dyDescent="0.2">
      <c r="A862" s="183"/>
      <c r="B862" s="183"/>
      <c r="C862" s="183"/>
      <c r="D862" s="183"/>
      <c r="E862" s="183"/>
      <c r="F862" s="183"/>
      <c r="G862" s="183"/>
      <c r="H862" s="183"/>
      <c r="I862" s="183"/>
      <c r="J862" s="183"/>
      <c r="K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  <c r="AA862" s="183"/>
      <c r="AB862" s="183"/>
      <c r="AC862" s="183"/>
      <c r="AD862" s="183"/>
      <c r="AE862" s="183"/>
      <c r="AF862" s="183"/>
      <c r="AG862" s="183"/>
      <c r="AH862" s="183"/>
      <c r="AI862" s="183"/>
      <c r="AJ862" s="183"/>
      <c r="AK862" s="183"/>
      <c r="AL862" s="183"/>
      <c r="AM862" s="183"/>
      <c r="AN862" s="183"/>
      <c r="AO862" s="183"/>
      <c r="AP862" s="183"/>
      <c r="AQ862" s="183"/>
      <c r="AR862" s="183"/>
      <c r="AS862" s="183"/>
      <c r="AT862" s="183"/>
      <c r="AU862" s="183"/>
      <c r="AV862" s="183"/>
      <c r="AW862" s="183"/>
      <c r="AX862" s="183"/>
      <c r="AY862" s="183"/>
      <c r="AZ862" s="183"/>
      <c r="BA862" s="183"/>
      <c r="BB862" s="183"/>
    </row>
    <row r="863" spans="1:54" x14ac:dyDescent="0.2">
      <c r="A863" s="183"/>
      <c r="B863" s="183"/>
      <c r="C863" s="183"/>
      <c r="D863" s="183"/>
      <c r="E863" s="183"/>
      <c r="F863" s="183"/>
      <c r="G863" s="183"/>
      <c r="H863" s="183"/>
      <c r="I863" s="183"/>
      <c r="J863" s="183"/>
      <c r="K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  <c r="AA863" s="183"/>
      <c r="AB863" s="183"/>
      <c r="AC863" s="183"/>
      <c r="AD863" s="183"/>
      <c r="AE863" s="183"/>
      <c r="AF863" s="183"/>
      <c r="AG863" s="183"/>
      <c r="AH863" s="183"/>
      <c r="AI863" s="183"/>
      <c r="AJ863" s="183"/>
      <c r="AK863" s="183"/>
      <c r="AL863" s="183"/>
      <c r="AM863" s="183"/>
      <c r="AN863" s="183"/>
      <c r="AO863" s="183"/>
      <c r="AP863" s="183"/>
      <c r="AQ863" s="183"/>
      <c r="AR863" s="183"/>
      <c r="AS863" s="183"/>
      <c r="AT863" s="183"/>
      <c r="AU863" s="183"/>
      <c r="AV863" s="183"/>
      <c r="AW863" s="183"/>
      <c r="AX863" s="183"/>
      <c r="AY863" s="183"/>
      <c r="AZ863" s="183"/>
      <c r="BA863" s="183"/>
      <c r="BB863" s="183"/>
    </row>
    <row r="864" spans="1:54" x14ac:dyDescent="0.2">
      <c r="A864" s="183"/>
      <c r="B864" s="183"/>
      <c r="C864" s="183"/>
      <c r="D864" s="183"/>
      <c r="E864" s="183"/>
      <c r="F864" s="183"/>
      <c r="G864" s="183"/>
      <c r="H864" s="183"/>
      <c r="I864" s="183"/>
      <c r="J864" s="183"/>
      <c r="K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  <c r="AA864" s="183"/>
      <c r="AB864" s="183"/>
      <c r="AC864" s="183"/>
      <c r="AD864" s="183"/>
      <c r="AE864" s="183"/>
      <c r="AF864" s="183"/>
      <c r="AG864" s="183"/>
      <c r="AH864" s="183"/>
      <c r="AI864" s="183"/>
      <c r="AJ864" s="183"/>
      <c r="AK864" s="183"/>
      <c r="AL864" s="183"/>
      <c r="AM864" s="183"/>
      <c r="AN864" s="183"/>
      <c r="AO864" s="183"/>
      <c r="AP864" s="183"/>
      <c r="AQ864" s="183"/>
      <c r="AR864" s="183"/>
      <c r="AS864" s="183"/>
      <c r="AT864" s="183"/>
      <c r="AU864" s="183"/>
      <c r="AV864" s="183"/>
      <c r="AW864" s="183"/>
      <c r="AX864" s="183"/>
      <c r="AY864" s="183"/>
      <c r="AZ864" s="183"/>
      <c r="BA864" s="183"/>
      <c r="BB864" s="183"/>
    </row>
    <row r="865" spans="1:54" x14ac:dyDescent="0.2">
      <c r="A865" s="183"/>
      <c r="B865" s="183"/>
      <c r="C865" s="183"/>
      <c r="D865" s="183"/>
      <c r="E865" s="183"/>
      <c r="F865" s="183"/>
      <c r="G865" s="183"/>
      <c r="H865" s="183"/>
      <c r="I865" s="183"/>
      <c r="J865" s="183"/>
      <c r="K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  <c r="AA865" s="183"/>
      <c r="AB865" s="183"/>
      <c r="AC865" s="183"/>
      <c r="AD865" s="183"/>
      <c r="AE865" s="183"/>
      <c r="AF865" s="183"/>
      <c r="AG865" s="183"/>
      <c r="AH865" s="183"/>
      <c r="AI865" s="183"/>
      <c r="AJ865" s="183"/>
      <c r="AK865" s="183"/>
      <c r="AL865" s="183"/>
      <c r="AM865" s="183"/>
      <c r="AN865" s="183"/>
      <c r="AO865" s="183"/>
      <c r="AP865" s="183"/>
      <c r="AQ865" s="183"/>
      <c r="AR865" s="183"/>
      <c r="AS865" s="183"/>
      <c r="AT865" s="183"/>
      <c r="AU865" s="183"/>
      <c r="AV865" s="183"/>
      <c r="AW865" s="183"/>
      <c r="AX865" s="183"/>
      <c r="AY865" s="183"/>
      <c r="AZ865" s="183"/>
      <c r="BA865" s="183"/>
      <c r="BB865" s="183"/>
    </row>
    <row r="866" spans="1:54" x14ac:dyDescent="0.2">
      <c r="A866" s="183"/>
      <c r="B866" s="183"/>
      <c r="C866" s="183"/>
      <c r="D866" s="183"/>
      <c r="E866" s="183"/>
      <c r="F866" s="183"/>
      <c r="G866" s="183"/>
      <c r="H866" s="183"/>
      <c r="I866" s="183"/>
      <c r="J866" s="183"/>
      <c r="K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  <c r="AA866" s="183"/>
      <c r="AB866" s="183"/>
      <c r="AC866" s="183"/>
      <c r="AD866" s="183"/>
      <c r="AE866" s="183"/>
      <c r="AF866" s="183"/>
      <c r="AG866" s="183"/>
      <c r="AH866" s="183"/>
      <c r="AI866" s="183"/>
      <c r="AJ866" s="183"/>
      <c r="AK866" s="183"/>
      <c r="AL866" s="183"/>
      <c r="AM866" s="183"/>
      <c r="AN866" s="183"/>
      <c r="AO866" s="183"/>
      <c r="AP866" s="183"/>
      <c r="AQ866" s="183"/>
      <c r="AR866" s="183"/>
      <c r="AS866" s="183"/>
      <c r="AT866" s="183"/>
      <c r="AU866" s="183"/>
      <c r="AV866" s="183"/>
      <c r="AW866" s="183"/>
      <c r="AX866" s="183"/>
      <c r="AY866" s="183"/>
      <c r="AZ866" s="183"/>
      <c r="BA866" s="183"/>
      <c r="BB866" s="183"/>
    </row>
    <row r="867" spans="1:54" x14ac:dyDescent="0.2">
      <c r="A867" s="183"/>
      <c r="B867" s="183"/>
      <c r="C867" s="183"/>
      <c r="D867" s="183"/>
      <c r="E867" s="183"/>
      <c r="F867" s="183"/>
      <c r="G867" s="183"/>
      <c r="H867" s="183"/>
      <c r="I867" s="183"/>
      <c r="J867" s="183"/>
      <c r="K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  <c r="AA867" s="183"/>
      <c r="AB867" s="183"/>
      <c r="AC867" s="183"/>
      <c r="AD867" s="183"/>
      <c r="AE867" s="183"/>
      <c r="AF867" s="183"/>
      <c r="AG867" s="183"/>
      <c r="AH867" s="183"/>
      <c r="AI867" s="183"/>
      <c r="AJ867" s="183"/>
      <c r="AK867" s="183"/>
      <c r="AL867" s="183"/>
      <c r="AM867" s="183"/>
      <c r="AN867" s="183"/>
      <c r="AO867" s="183"/>
      <c r="AP867" s="183"/>
      <c r="AQ867" s="183"/>
      <c r="AR867" s="183"/>
      <c r="AS867" s="183"/>
      <c r="AT867" s="183"/>
      <c r="AU867" s="183"/>
      <c r="AV867" s="183"/>
      <c r="AW867" s="183"/>
      <c r="AX867" s="183"/>
      <c r="AY867" s="183"/>
      <c r="AZ867" s="183"/>
      <c r="BA867" s="183"/>
      <c r="BB867" s="183"/>
    </row>
    <row r="868" spans="1:54" x14ac:dyDescent="0.2">
      <c r="A868" s="183"/>
      <c r="B868" s="183"/>
      <c r="C868" s="183"/>
      <c r="D868" s="183"/>
      <c r="E868" s="183"/>
      <c r="F868" s="183"/>
      <c r="G868" s="183"/>
      <c r="H868" s="183"/>
      <c r="I868" s="183"/>
      <c r="J868" s="183"/>
      <c r="K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  <c r="AA868" s="183"/>
      <c r="AB868" s="183"/>
      <c r="AC868" s="183"/>
      <c r="AD868" s="183"/>
      <c r="AE868" s="183"/>
      <c r="AF868" s="183"/>
      <c r="AG868" s="183"/>
      <c r="AH868" s="183"/>
      <c r="AI868" s="183"/>
      <c r="AJ868" s="183"/>
      <c r="AK868" s="183"/>
      <c r="AL868" s="183"/>
      <c r="AM868" s="183"/>
      <c r="AN868" s="183"/>
      <c r="AO868" s="183"/>
      <c r="AP868" s="183"/>
      <c r="AQ868" s="183"/>
      <c r="AR868" s="183"/>
      <c r="AS868" s="183"/>
      <c r="AT868" s="183"/>
      <c r="AU868" s="183"/>
      <c r="AV868" s="183"/>
      <c r="AW868" s="183"/>
      <c r="AX868" s="183"/>
      <c r="AY868" s="183"/>
      <c r="AZ868" s="183"/>
      <c r="BA868" s="183"/>
      <c r="BB868" s="183"/>
    </row>
    <row r="869" spans="1:54" x14ac:dyDescent="0.2">
      <c r="A869" s="183"/>
      <c r="B869" s="183"/>
      <c r="C869" s="183"/>
      <c r="D869" s="183"/>
      <c r="E869" s="183"/>
      <c r="F869" s="183"/>
      <c r="G869" s="183"/>
      <c r="H869" s="183"/>
      <c r="I869" s="183"/>
      <c r="J869" s="183"/>
      <c r="K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  <c r="AA869" s="183"/>
      <c r="AB869" s="183"/>
      <c r="AC869" s="183"/>
      <c r="AD869" s="183"/>
      <c r="AE869" s="183"/>
      <c r="AF869" s="183"/>
      <c r="AG869" s="183"/>
      <c r="AH869" s="183"/>
      <c r="AI869" s="183"/>
      <c r="AJ869" s="183"/>
      <c r="AK869" s="183"/>
      <c r="AL869" s="183"/>
      <c r="AM869" s="183"/>
      <c r="AN869" s="183"/>
      <c r="AO869" s="183"/>
      <c r="AP869" s="183"/>
      <c r="AQ869" s="183"/>
      <c r="AR869" s="183"/>
      <c r="AS869" s="183"/>
      <c r="AT869" s="183"/>
      <c r="AU869" s="183"/>
      <c r="AV869" s="183"/>
      <c r="AW869" s="183"/>
      <c r="AX869" s="183"/>
      <c r="AY869" s="183"/>
      <c r="AZ869" s="183"/>
      <c r="BA869" s="183"/>
      <c r="BB869" s="183"/>
    </row>
    <row r="870" spans="1:54" x14ac:dyDescent="0.2">
      <c r="A870" s="183"/>
      <c r="B870" s="183"/>
      <c r="C870" s="183"/>
      <c r="D870" s="183"/>
      <c r="E870" s="183"/>
      <c r="F870" s="183"/>
      <c r="G870" s="183"/>
      <c r="H870" s="183"/>
      <c r="I870" s="183"/>
      <c r="J870" s="183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  <c r="AA870" s="183"/>
      <c r="AB870" s="183"/>
      <c r="AC870" s="183"/>
      <c r="AD870" s="183"/>
      <c r="AE870" s="183"/>
      <c r="AF870" s="183"/>
      <c r="AG870" s="183"/>
      <c r="AH870" s="183"/>
      <c r="AI870" s="183"/>
      <c r="AJ870" s="183"/>
      <c r="AK870" s="183"/>
      <c r="AL870" s="183"/>
      <c r="AM870" s="183"/>
      <c r="AN870" s="183"/>
      <c r="AO870" s="183"/>
      <c r="AP870" s="183"/>
      <c r="AQ870" s="183"/>
      <c r="AR870" s="183"/>
      <c r="AS870" s="183"/>
      <c r="AT870" s="183"/>
      <c r="AU870" s="183"/>
      <c r="AV870" s="183"/>
      <c r="AW870" s="183"/>
      <c r="AX870" s="183"/>
      <c r="AY870" s="183"/>
      <c r="AZ870" s="183"/>
      <c r="BA870" s="183"/>
      <c r="BB870" s="183"/>
    </row>
    <row r="871" spans="1:54" x14ac:dyDescent="0.2">
      <c r="A871" s="183"/>
      <c r="B871" s="183"/>
      <c r="C871" s="183"/>
      <c r="D871" s="183"/>
      <c r="E871" s="183"/>
      <c r="F871" s="183"/>
      <c r="G871" s="183"/>
      <c r="H871" s="183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  <c r="AA871" s="183"/>
      <c r="AB871" s="183"/>
      <c r="AC871" s="183"/>
      <c r="AD871" s="183"/>
      <c r="AE871" s="183"/>
      <c r="AF871" s="183"/>
      <c r="AG871" s="183"/>
      <c r="AH871" s="183"/>
      <c r="AI871" s="183"/>
      <c r="AJ871" s="183"/>
      <c r="AK871" s="183"/>
      <c r="AL871" s="183"/>
      <c r="AM871" s="183"/>
      <c r="AN871" s="183"/>
      <c r="AO871" s="183"/>
      <c r="AP871" s="183"/>
      <c r="AQ871" s="183"/>
      <c r="AR871" s="183"/>
      <c r="AS871" s="183"/>
      <c r="AT871" s="183"/>
      <c r="AU871" s="183"/>
      <c r="AV871" s="183"/>
      <c r="AW871" s="183"/>
      <c r="AX871" s="183"/>
      <c r="AY871" s="183"/>
      <c r="AZ871" s="183"/>
      <c r="BA871" s="183"/>
      <c r="BB871" s="183"/>
    </row>
    <row r="872" spans="1:54" x14ac:dyDescent="0.2">
      <c r="A872" s="183"/>
      <c r="B872" s="183"/>
      <c r="C872" s="183"/>
      <c r="D872" s="183"/>
      <c r="E872" s="183"/>
      <c r="F872" s="183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  <c r="AA872" s="183"/>
      <c r="AB872" s="183"/>
      <c r="AC872" s="183"/>
      <c r="AD872" s="183"/>
      <c r="AE872" s="183"/>
      <c r="AF872" s="183"/>
      <c r="AG872" s="183"/>
      <c r="AH872" s="183"/>
      <c r="AI872" s="183"/>
      <c r="AJ872" s="183"/>
      <c r="AK872" s="183"/>
      <c r="AL872" s="183"/>
      <c r="AM872" s="183"/>
      <c r="AN872" s="183"/>
      <c r="AO872" s="183"/>
      <c r="AP872" s="183"/>
      <c r="AQ872" s="183"/>
      <c r="AR872" s="183"/>
      <c r="AS872" s="183"/>
      <c r="AT872" s="183"/>
      <c r="AU872" s="183"/>
      <c r="AV872" s="183"/>
      <c r="AW872" s="183"/>
      <c r="AX872" s="183"/>
      <c r="AY872" s="183"/>
      <c r="AZ872" s="183"/>
      <c r="BA872" s="183"/>
      <c r="BB872" s="183"/>
    </row>
    <row r="873" spans="1:54" x14ac:dyDescent="0.2">
      <c r="A873" s="183"/>
      <c r="B873" s="183"/>
      <c r="C873" s="183"/>
      <c r="D873" s="183"/>
      <c r="E873" s="183"/>
      <c r="F873" s="183"/>
      <c r="G873" s="183"/>
      <c r="H873" s="183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  <c r="AA873" s="183"/>
      <c r="AB873" s="183"/>
      <c r="AC873" s="183"/>
      <c r="AD873" s="183"/>
      <c r="AE873" s="183"/>
      <c r="AF873" s="183"/>
      <c r="AG873" s="183"/>
      <c r="AH873" s="183"/>
      <c r="AI873" s="183"/>
      <c r="AJ873" s="183"/>
      <c r="AK873" s="183"/>
      <c r="AL873" s="183"/>
      <c r="AM873" s="183"/>
      <c r="AN873" s="183"/>
      <c r="AO873" s="183"/>
      <c r="AP873" s="183"/>
      <c r="AQ873" s="183"/>
      <c r="AR873" s="183"/>
      <c r="AS873" s="183"/>
      <c r="AT873" s="183"/>
      <c r="AU873" s="183"/>
      <c r="AV873" s="183"/>
      <c r="AW873" s="183"/>
      <c r="AX873" s="183"/>
      <c r="AY873" s="183"/>
      <c r="AZ873" s="183"/>
      <c r="BA873" s="183"/>
      <c r="BB873" s="183"/>
    </row>
    <row r="874" spans="1:54" x14ac:dyDescent="0.2">
      <c r="A874" s="183"/>
      <c r="B874" s="183"/>
      <c r="C874" s="183"/>
      <c r="D874" s="183"/>
      <c r="E874" s="183"/>
      <c r="F874" s="183"/>
      <c r="G874" s="183"/>
      <c r="H874" s="183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  <c r="AB874" s="183"/>
      <c r="AC874" s="183"/>
      <c r="AD874" s="183"/>
      <c r="AE874" s="183"/>
      <c r="AF874" s="183"/>
      <c r="AG874" s="183"/>
      <c r="AH874" s="183"/>
      <c r="AI874" s="183"/>
      <c r="AJ874" s="183"/>
      <c r="AK874" s="183"/>
      <c r="AL874" s="183"/>
      <c r="AM874" s="183"/>
      <c r="AN874" s="183"/>
      <c r="AO874" s="183"/>
      <c r="AP874" s="183"/>
      <c r="AQ874" s="183"/>
      <c r="AR874" s="183"/>
      <c r="AS874" s="183"/>
      <c r="AT874" s="183"/>
      <c r="AU874" s="183"/>
      <c r="AV874" s="183"/>
      <c r="AW874" s="183"/>
      <c r="AX874" s="183"/>
      <c r="AY874" s="183"/>
      <c r="AZ874" s="183"/>
      <c r="BA874" s="183"/>
      <c r="BB874" s="183"/>
    </row>
    <row r="875" spans="1:54" x14ac:dyDescent="0.2">
      <c r="A875" s="183"/>
      <c r="B875" s="183"/>
      <c r="C875" s="183"/>
      <c r="D875" s="183"/>
      <c r="E875" s="183"/>
      <c r="F875" s="183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  <c r="AA875" s="183"/>
      <c r="AB875" s="183"/>
      <c r="AC875" s="183"/>
      <c r="AD875" s="183"/>
      <c r="AE875" s="183"/>
      <c r="AF875" s="183"/>
      <c r="AG875" s="183"/>
      <c r="AH875" s="183"/>
      <c r="AI875" s="183"/>
      <c r="AJ875" s="183"/>
      <c r="AK875" s="183"/>
      <c r="AL875" s="183"/>
      <c r="AM875" s="183"/>
      <c r="AN875" s="183"/>
      <c r="AO875" s="183"/>
      <c r="AP875" s="183"/>
      <c r="AQ875" s="183"/>
      <c r="AR875" s="183"/>
      <c r="AS875" s="183"/>
      <c r="AT875" s="183"/>
      <c r="AU875" s="183"/>
      <c r="AV875" s="183"/>
      <c r="AW875" s="183"/>
      <c r="AX875" s="183"/>
      <c r="AY875" s="183"/>
      <c r="AZ875" s="183"/>
      <c r="BA875" s="183"/>
      <c r="BB875" s="183"/>
    </row>
    <row r="876" spans="1:54" x14ac:dyDescent="0.2">
      <c r="A876" s="183"/>
      <c r="B876" s="183"/>
      <c r="C876" s="183"/>
      <c r="D876" s="183"/>
      <c r="E876" s="183"/>
      <c r="F876" s="183"/>
      <c r="G876" s="183"/>
      <c r="H876" s="183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  <c r="AA876" s="183"/>
      <c r="AB876" s="183"/>
      <c r="AC876" s="183"/>
      <c r="AD876" s="183"/>
      <c r="AE876" s="183"/>
      <c r="AF876" s="183"/>
      <c r="AG876" s="183"/>
      <c r="AH876" s="183"/>
      <c r="AI876" s="183"/>
      <c r="AJ876" s="183"/>
      <c r="AK876" s="183"/>
      <c r="AL876" s="183"/>
      <c r="AM876" s="183"/>
      <c r="AN876" s="183"/>
      <c r="AO876" s="183"/>
      <c r="AP876" s="183"/>
      <c r="AQ876" s="183"/>
      <c r="AR876" s="183"/>
      <c r="AS876" s="183"/>
      <c r="AT876" s="183"/>
      <c r="AU876" s="183"/>
      <c r="AV876" s="183"/>
      <c r="AW876" s="183"/>
      <c r="AX876" s="183"/>
      <c r="AY876" s="183"/>
      <c r="AZ876" s="183"/>
      <c r="BA876" s="183"/>
      <c r="BB876" s="183"/>
    </row>
    <row r="877" spans="1:54" x14ac:dyDescent="0.2">
      <c r="A877" s="183"/>
      <c r="B877" s="183"/>
      <c r="C877" s="183"/>
      <c r="D877" s="183"/>
      <c r="E877" s="183"/>
      <c r="F877" s="183"/>
      <c r="G877" s="183"/>
      <c r="H877" s="183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  <c r="AA877" s="183"/>
      <c r="AB877" s="183"/>
      <c r="AC877" s="183"/>
      <c r="AD877" s="183"/>
      <c r="AE877" s="183"/>
      <c r="AF877" s="183"/>
      <c r="AG877" s="183"/>
      <c r="AH877" s="183"/>
      <c r="AI877" s="183"/>
      <c r="AJ877" s="183"/>
      <c r="AK877" s="183"/>
      <c r="AL877" s="183"/>
      <c r="AM877" s="183"/>
      <c r="AN877" s="183"/>
      <c r="AO877" s="183"/>
      <c r="AP877" s="183"/>
      <c r="AQ877" s="183"/>
      <c r="AR877" s="183"/>
      <c r="AS877" s="183"/>
      <c r="AT877" s="183"/>
      <c r="AU877" s="183"/>
      <c r="AV877" s="183"/>
      <c r="AW877" s="183"/>
      <c r="AX877" s="183"/>
      <c r="AY877" s="183"/>
      <c r="AZ877" s="183"/>
      <c r="BA877" s="183"/>
      <c r="BB877" s="183"/>
    </row>
    <row r="878" spans="1:54" x14ac:dyDescent="0.2">
      <c r="A878" s="183"/>
      <c r="B878" s="183"/>
      <c r="C878" s="183"/>
      <c r="D878" s="183"/>
      <c r="E878" s="183"/>
      <c r="F878" s="183"/>
      <c r="G878" s="183"/>
      <c r="H878" s="183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  <c r="AB878" s="183"/>
      <c r="AC878" s="183"/>
      <c r="AD878" s="183"/>
      <c r="AE878" s="183"/>
      <c r="AF878" s="183"/>
      <c r="AG878" s="183"/>
      <c r="AH878" s="183"/>
      <c r="AI878" s="183"/>
      <c r="AJ878" s="183"/>
      <c r="AK878" s="183"/>
      <c r="AL878" s="183"/>
      <c r="AM878" s="183"/>
      <c r="AN878" s="183"/>
      <c r="AO878" s="183"/>
      <c r="AP878" s="183"/>
      <c r="AQ878" s="183"/>
      <c r="AR878" s="183"/>
      <c r="AS878" s="183"/>
      <c r="AT878" s="183"/>
      <c r="AU878" s="183"/>
      <c r="AV878" s="183"/>
      <c r="AW878" s="183"/>
      <c r="AX878" s="183"/>
      <c r="AY878" s="183"/>
      <c r="AZ878" s="183"/>
      <c r="BA878" s="183"/>
      <c r="BB878" s="183"/>
    </row>
    <row r="879" spans="1:54" x14ac:dyDescent="0.2">
      <c r="A879" s="183"/>
      <c r="B879" s="183"/>
      <c r="C879" s="183"/>
      <c r="D879" s="183"/>
      <c r="E879" s="183"/>
      <c r="F879" s="183"/>
      <c r="G879" s="183"/>
      <c r="H879" s="183"/>
      <c r="I879" s="183"/>
      <c r="J879" s="183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  <c r="AA879" s="183"/>
      <c r="AB879" s="183"/>
      <c r="AC879" s="183"/>
      <c r="AD879" s="183"/>
      <c r="AE879" s="183"/>
      <c r="AF879" s="183"/>
      <c r="AG879" s="183"/>
      <c r="AH879" s="183"/>
      <c r="AI879" s="183"/>
      <c r="AJ879" s="183"/>
      <c r="AK879" s="183"/>
      <c r="AL879" s="183"/>
      <c r="AM879" s="183"/>
      <c r="AN879" s="183"/>
      <c r="AO879" s="183"/>
      <c r="AP879" s="183"/>
      <c r="AQ879" s="183"/>
      <c r="AR879" s="183"/>
      <c r="AS879" s="183"/>
      <c r="AT879" s="183"/>
      <c r="AU879" s="183"/>
      <c r="AV879" s="183"/>
      <c r="AW879" s="183"/>
      <c r="AX879" s="183"/>
      <c r="AY879" s="183"/>
      <c r="AZ879" s="183"/>
      <c r="BA879" s="183"/>
      <c r="BB879" s="183"/>
    </row>
    <row r="880" spans="1:54" x14ac:dyDescent="0.2">
      <c r="A880" s="183"/>
      <c r="B880" s="183"/>
      <c r="C880" s="183"/>
      <c r="D880" s="183"/>
      <c r="E880" s="183"/>
      <c r="F880" s="183"/>
      <c r="G880" s="183"/>
      <c r="H880" s="183"/>
      <c r="I880" s="183"/>
      <c r="J880" s="183"/>
      <c r="K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  <c r="AA880" s="183"/>
      <c r="AB880" s="183"/>
      <c r="AC880" s="183"/>
      <c r="AD880" s="183"/>
      <c r="AE880" s="183"/>
      <c r="AF880" s="183"/>
      <c r="AG880" s="183"/>
      <c r="AH880" s="183"/>
      <c r="AI880" s="183"/>
      <c r="AJ880" s="183"/>
      <c r="AK880" s="183"/>
      <c r="AL880" s="183"/>
      <c r="AM880" s="183"/>
      <c r="AN880" s="183"/>
      <c r="AO880" s="183"/>
      <c r="AP880" s="183"/>
      <c r="AQ880" s="183"/>
      <c r="AR880" s="183"/>
      <c r="AS880" s="183"/>
      <c r="AT880" s="183"/>
      <c r="AU880" s="183"/>
      <c r="AV880" s="183"/>
      <c r="AW880" s="183"/>
      <c r="AX880" s="183"/>
      <c r="AY880" s="183"/>
      <c r="AZ880" s="183"/>
      <c r="BA880" s="183"/>
      <c r="BB880" s="183"/>
    </row>
    <row r="881" spans="1:54" x14ac:dyDescent="0.2">
      <c r="A881" s="183"/>
      <c r="B881" s="183"/>
      <c r="C881" s="183"/>
      <c r="D881" s="183"/>
      <c r="E881" s="183"/>
      <c r="F881" s="183"/>
      <c r="G881" s="183"/>
      <c r="H881" s="183"/>
      <c r="I881" s="183"/>
      <c r="J881" s="183"/>
      <c r="K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  <c r="AA881" s="183"/>
      <c r="AB881" s="183"/>
      <c r="AC881" s="183"/>
      <c r="AD881" s="183"/>
      <c r="AE881" s="183"/>
      <c r="AF881" s="183"/>
      <c r="AG881" s="183"/>
      <c r="AH881" s="183"/>
      <c r="AI881" s="183"/>
      <c r="AJ881" s="183"/>
      <c r="AK881" s="183"/>
      <c r="AL881" s="183"/>
      <c r="AM881" s="183"/>
      <c r="AN881" s="183"/>
      <c r="AO881" s="183"/>
      <c r="AP881" s="183"/>
      <c r="AQ881" s="183"/>
      <c r="AR881" s="183"/>
      <c r="AS881" s="183"/>
      <c r="AT881" s="183"/>
      <c r="AU881" s="183"/>
      <c r="AV881" s="183"/>
      <c r="AW881" s="183"/>
      <c r="AX881" s="183"/>
      <c r="AY881" s="183"/>
      <c r="AZ881" s="183"/>
      <c r="BA881" s="183"/>
      <c r="BB881" s="183"/>
    </row>
    <row r="882" spans="1:54" x14ac:dyDescent="0.2">
      <c r="A882" s="183"/>
      <c r="B882" s="183"/>
      <c r="C882" s="183"/>
      <c r="D882" s="183"/>
      <c r="E882" s="183"/>
      <c r="F882" s="183"/>
      <c r="G882" s="183"/>
      <c r="H882" s="183"/>
      <c r="I882" s="183"/>
      <c r="J882" s="183"/>
      <c r="K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  <c r="AA882" s="183"/>
      <c r="AB882" s="183"/>
      <c r="AC882" s="183"/>
      <c r="AD882" s="183"/>
      <c r="AE882" s="183"/>
      <c r="AF882" s="183"/>
      <c r="AG882" s="183"/>
      <c r="AH882" s="183"/>
      <c r="AI882" s="183"/>
      <c r="AJ882" s="183"/>
      <c r="AK882" s="183"/>
      <c r="AL882" s="183"/>
      <c r="AM882" s="183"/>
      <c r="AN882" s="183"/>
      <c r="AO882" s="183"/>
      <c r="AP882" s="183"/>
      <c r="AQ882" s="183"/>
      <c r="AR882" s="183"/>
      <c r="AS882" s="183"/>
      <c r="AT882" s="183"/>
      <c r="AU882" s="183"/>
      <c r="AV882" s="183"/>
      <c r="AW882" s="183"/>
      <c r="AX882" s="183"/>
      <c r="AY882" s="183"/>
      <c r="AZ882" s="183"/>
      <c r="BA882" s="183"/>
      <c r="BB882" s="183"/>
    </row>
    <row r="883" spans="1:54" x14ac:dyDescent="0.2">
      <c r="A883" s="183"/>
      <c r="B883" s="183"/>
      <c r="C883" s="183"/>
      <c r="D883" s="183"/>
      <c r="E883" s="183"/>
      <c r="F883" s="183"/>
      <c r="G883" s="183"/>
      <c r="H883" s="183"/>
      <c r="I883" s="183"/>
      <c r="J883" s="183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  <c r="AA883" s="183"/>
      <c r="AB883" s="183"/>
      <c r="AC883" s="183"/>
      <c r="AD883" s="183"/>
      <c r="AE883" s="183"/>
      <c r="AF883" s="183"/>
      <c r="AG883" s="183"/>
      <c r="AH883" s="183"/>
      <c r="AI883" s="183"/>
      <c r="AJ883" s="183"/>
      <c r="AK883" s="183"/>
      <c r="AL883" s="183"/>
      <c r="AM883" s="183"/>
      <c r="AN883" s="183"/>
      <c r="AO883" s="183"/>
      <c r="AP883" s="183"/>
      <c r="AQ883" s="183"/>
      <c r="AR883" s="183"/>
      <c r="AS883" s="183"/>
      <c r="AT883" s="183"/>
      <c r="AU883" s="183"/>
      <c r="AV883" s="183"/>
      <c r="AW883" s="183"/>
      <c r="AX883" s="183"/>
      <c r="AY883" s="183"/>
      <c r="AZ883" s="183"/>
      <c r="BA883" s="183"/>
      <c r="BB883" s="183"/>
    </row>
    <row r="884" spans="1:54" x14ac:dyDescent="0.2">
      <c r="A884" s="183"/>
      <c r="B884" s="183"/>
      <c r="C884" s="183"/>
      <c r="D884" s="183"/>
      <c r="E884" s="183"/>
      <c r="F884" s="183"/>
      <c r="G884" s="183"/>
      <c r="H884" s="183"/>
      <c r="I884" s="183"/>
      <c r="J884" s="183"/>
      <c r="K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  <c r="AA884" s="183"/>
      <c r="AB884" s="183"/>
      <c r="AC884" s="183"/>
      <c r="AD884" s="183"/>
      <c r="AE884" s="183"/>
      <c r="AF884" s="183"/>
      <c r="AG884" s="183"/>
      <c r="AH884" s="183"/>
      <c r="AI884" s="183"/>
      <c r="AJ884" s="183"/>
      <c r="AK884" s="183"/>
      <c r="AL884" s="183"/>
      <c r="AM884" s="183"/>
      <c r="AN884" s="183"/>
      <c r="AO884" s="183"/>
      <c r="AP884" s="183"/>
      <c r="AQ884" s="183"/>
      <c r="AR884" s="183"/>
      <c r="AS884" s="183"/>
      <c r="AT884" s="183"/>
      <c r="AU884" s="183"/>
      <c r="AV884" s="183"/>
      <c r="AW884" s="183"/>
      <c r="AX884" s="183"/>
      <c r="AY884" s="183"/>
      <c r="AZ884" s="183"/>
      <c r="BA884" s="183"/>
      <c r="BB884" s="183"/>
    </row>
    <row r="885" spans="1:54" x14ac:dyDescent="0.2">
      <c r="A885" s="183"/>
      <c r="B885" s="183"/>
      <c r="C885" s="183"/>
      <c r="D885" s="183"/>
      <c r="E885" s="183"/>
      <c r="F885" s="183"/>
      <c r="G885" s="183"/>
      <c r="H885" s="183"/>
      <c r="I885" s="183"/>
      <c r="J885" s="183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  <c r="AA885" s="183"/>
      <c r="AB885" s="183"/>
      <c r="AC885" s="183"/>
      <c r="AD885" s="183"/>
      <c r="AE885" s="183"/>
      <c r="AF885" s="183"/>
      <c r="AG885" s="183"/>
      <c r="AH885" s="183"/>
      <c r="AI885" s="183"/>
      <c r="AJ885" s="183"/>
      <c r="AK885" s="183"/>
      <c r="AL885" s="183"/>
      <c r="AM885" s="183"/>
      <c r="AN885" s="183"/>
      <c r="AO885" s="183"/>
      <c r="AP885" s="183"/>
      <c r="AQ885" s="183"/>
      <c r="AR885" s="183"/>
      <c r="AS885" s="183"/>
      <c r="AT885" s="183"/>
      <c r="AU885" s="183"/>
      <c r="AV885" s="183"/>
      <c r="AW885" s="183"/>
      <c r="AX885" s="183"/>
      <c r="AY885" s="183"/>
      <c r="AZ885" s="183"/>
      <c r="BA885" s="183"/>
      <c r="BB885" s="183"/>
    </row>
    <row r="886" spans="1:54" x14ac:dyDescent="0.2">
      <c r="A886" s="183"/>
      <c r="B886" s="183"/>
      <c r="C886" s="183"/>
      <c r="D886" s="183"/>
      <c r="E886" s="183"/>
      <c r="F886" s="183"/>
      <c r="G886" s="183"/>
      <c r="H886" s="183"/>
      <c r="I886" s="183"/>
      <c r="J886" s="183"/>
      <c r="K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  <c r="AA886" s="183"/>
      <c r="AB886" s="183"/>
      <c r="AC886" s="183"/>
      <c r="AD886" s="183"/>
      <c r="AE886" s="183"/>
      <c r="AF886" s="183"/>
      <c r="AG886" s="183"/>
      <c r="AH886" s="183"/>
      <c r="AI886" s="183"/>
      <c r="AJ886" s="183"/>
      <c r="AK886" s="183"/>
      <c r="AL886" s="183"/>
      <c r="AM886" s="183"/>
      <c r="AN886" s="183"/>
      <c r="AO886" s="183"/>
      <c r="AP886" s="183"/>
      <c r="AQ886" s="183"/>
      <c r="AR886" s="183"/>
      <c r="AS886" s="183"/>
      <c r="AT886" s="183"/>
      <c r="AU886" s="183"/>
      <c r="AV886" s="183"/>
      <c r="AW886" s="183"/>
      <c r="AX886" s="183"/>
      <c r="AY886" s="183"/>
      <c r="AZ886" s="183"/>
      <c r="BA886" s="183"/>
      <c r="BB886" s="183"/>
    </row>
    <row r="887" spans="1:54" x14ac:dyDescent="0.2">
      <c r="A887" s="183"/>
      <c r="B887" s="183"/>
      <c r="C887" s="183"/>
      <c r="D887" s="183"/>
      <c r="E887" s="183"/>
      <c r="F887" s="183"/>
      <c r="G887" s="183"/>
      <c r="H887" s="183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  <c r="AA887" s="183"/>
      <c r="AB887" s="183"/>
      <c r="AC887" s="183"/>
      <c r="AD887" s="183"/>
      <c r="AE887" s="183"/>
      <c r="AF887" s="183"/>
      <c r="AG887" s="183"/>
      <c r="AH887" s="183"/>
      <c r="AI887" s="183"/>
      <c r="AJ887" s="183"/>
      <c r="AK887" s="183"/>
      <c r="AL887" s="183"/>
      <c r="AM887" s="183"/>
      <c r="AN887" s="183"/>
      <c r="AO887" s="183"/>
      <c r="AP887" s="183"/>
      <c r="AQ887" s="183"/>
      <c r="AR887" s="183"/>
      <c r="AS887" s="183"/>
      <c r="AT887" s="183"/>
      <c r="AU887" s="183"/>
      <c r="AV887" s="183"/>
      <c r="AW887" s="183"/>
      <c r="AX887" s="183"/>
      <c r="AY887" s="183"/>
      <c r="AZ887" s="183"/>
      <c r="BA887" s="183"/>
      <c r="BB887" s="183"/>
    </row>
    <row r="888" spans="1:54" x14ac:dyDescent="0.2">
      <c r="A888" s="183"/>
      <c r="B888" s="183"/>
      <c r="C888" s="183"/>
      <c r="D888" s="183"/>
      <c r="E888" s="183"/>
      <c r="F888" s="183"/>
      <c r="G888" s="183"/>
      <c r="H888" s="183"/>
      <c r="I888" s="183"/>
      <c r="J888" s="183"/>
      <c r="K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  <c r="AA888" s="183"/>
      <c r="AB888" s="183"/>
      <c r="AC888" s="183"/>
      <c r="AD888" s="183"/>
      <c r="AE888" s="183"/>
      <c r="AF888" s="183"/>
      <c r="AG888" s="183"/>
      <c r="AH888" s="183"/>
      <c r="AI888" s="183"/>
      <c r="AJ888" s="183"/>
      <c r="AK888" s="183"/>
      <c r="AL888" s="183"/>
      <c r="AM888" s="183"/>
      <c r="AN888" s="183"/>
      <c r="AO888" s="183"/>
      <c r="AP888" s="183"/>
      <c r="AQ888" s="183"/>
      <c r="AR888" s="183"/>
      <c r="AS888" s="183"/>
      <c r="AT888" s="183"/>
      <c r="AU888" s="183"/>
      <c r="AV888" s="183"/>
      <c r="AW888" s="183"/>
      <c r="AX888" s="183"/>
      <c r="AY888" s="183"/>
      <c r="AZ888" s="183"/>
      <c r="BA888" s="183"/>
      <c r="BB888" s="183"/>
    </row>
    <row r="889" spans="1:54" x14ac:dyDescent="0.2">
      <c r="A889" s="183"/>
      <c r="B889" s="183"/>
      <c r="C889" s="183"/>
      <c r="D889" s="183"/>
      <c r="E889" s="183"/>
      <c r="F889" s="183"/>
      <c r="G889" s="183"/>
      <c r="H889" s="183"/>
      <c r="I889" s="183"/>
      <c r="J889" s="183"/>
      <c r="K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  <c r="AA889" s="183"/>
      <c r="AB889" s="183"/>
      <c r="AC889" s="183"/>
      <c r="AD889" s="183"/>
      <c r="AE889" s="183"/>
      <c r="AF889" s="183"/>
      <c r="AG889" s="183"/>
      <c r="AH889" s="183"/>
      <c r="AI889" s="183"/>
      <c r="AJ889" s="183"/>
      <c r="AK889" s="183"/>
      <c r="AL889" s="183"/>
      <c r="AM889" s="183"/>
      <c r="AN889" s="183"/>
      <c r="AO889" s="183"/>
      <c r="AP889" s="183"/>
      <c r="AQ889" s="183"/>
      <c r="AR889" s="183"/>
      <c r="AS889" s="183"/>
      <c r="AT889" s="183"/>
      <c r="AU889" s="183"/>
      <c r="AV889" s="183"/>
      <c r="AW889" s="183"/>
      <c r="AX889" s="183"/>
      <c r="AY889" s="183"/>
      <c r="AZ889" s="183"/>
      <c r="BA889" s="183"/>
      <c r="BB889" s="183"/>
    </row>
    <row r="890" spans="1:54" x14ac:dyDescent="0.2">
      <c r="A890" s="183"/>
      <c r="B890" s="183"/>
      <c r="C890" s="183"/>
      <c r="D890" s="183"/>
      <c r="E890" s="183"/>
      <c r="F890" s="183"/>
      <c r="G890" s="183"/>
      <c r="H890" s="183"/>
      <c r="I890" s="183"/>
      <c r="J890" s="183"/>
      <c r="K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  <c r="AA890" s="183"/>
      <c r="AB890" s="183"/>
      <c r="AC890" s="183"/>
      <c r="AD890" s="183"/>
      <c r="AE890" s="183"/>
      <c r="AF890" s="183"/>
      <c r="AG890" s="183"/>
      <c r="AH890" s="183"/>
      <c r="AI890" s="183"/>
      <c r="AJ890" s="183"/>
      <c r="AK890" s="183"/>
      <c r="AL890" s="183"/>
      <c r="AM890" s="183"/>
      <c r="AN890" s="183"/>
      <c r="AO890" s="183"/>
      <c r="AP890" s="183"/>
      <c r="AQ890" s="183"/>
      <c r="AR890" s="183"/>
      <c r="AS890" s="183"/>
      <c r="AT890" s="183"/>
      <c r="AU890" s="183"/>
      <c r="AV890" s="183"/>
      <c r="AW890" s="183"/>
      <c r="AX890" s="183"/>
      <c r="AY890" s="183"/>
      <c r="AZ890" s="183"/>
      <c r="BA890" s="183"/>
      <c r="BB890" s="183"/>
    </row>
    <row r="891" spans="1:54" x14ac:dyDescent="0.2">
      <c r="A891" s="183"/>
      <c r="B891" s="183"/>
      <c r="C891" s="183"/>
      <c r="D891" s="183"/>
      <c r="E891" s="183"/>
      <c r="F891" s="183"/>
      <c r="G891" s="183"/>
      <c r="H891" s="183"/>
      <c r="I891" s="183"/>
      <c r="J891" s="183"/>
      <c r="K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  <c r="AB891" s="183"/>
      <c r="AC891" s="183"/>
      <c r="AD891" s="183"/>
      <c r="AE891" s="183"/>
      <c r="AF891" s="183"/>
      <c r="AG891" s="183"/>
      <c r="AH891" s="183"/>
      <c r="AI891" s="183"/>
      <c r="AJ891" s="183"/>
      <c r="AK891" s="183"/>
      <c r="AL891" s="183"/>
      <c r="AM891" s="183"/>
      <c r="AN891" s="183"/>
      <c r="AO891" s="183"/>
      <c r="AP891" s="183"/>
      <c r="AQ891" s="183"/>
      <c r="AR891" s="183"/>
      <c r="AS891" s="183"/>
      <c r="AT891" s="183"/>
      <c r="AU891" s="183"/>
      <c r="AV891" s="183"/>
      <c r="AW891" s="183"/>
      <c r="AX891" s="183"/>
      <c r="AY891" s="183"/>
      <c r="AZ891" s="183"/>
      <c r="BA891" s="183"/>
      <c r="BB891" s="183"/>
    </row>
    <row r="892" spans="1:54" x14ac:dyDescent="0.2">
      <c r="A892" s="183"/>
      <c r="B892" s="183"/>
      <c r="C892" s="183"/>
      <c r="D892" s="183"/>
      <c r="E892" s="183"/>
      <c r="F892" s="183"/>
      <c r="G892" s="183"/>
      <c r="H892" s="183"/>
      <c r="I892" s="183"/>
      <c r="J892" s="183"/>
      <c r="K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  <c r="AB892" s="183"/>
      <c r="AC892" s="183"/>
      <c r="AD892" s="183"/>
      <c r="AE892" s="183"/>
      <c r="AF892" s="183"/>
      <c r="AG892" s="183"/>
      <c r="AH892" s="183"/>
      <c r="AI892" s="183"/>
      <c r="AJ892" s="183"/>
      <c r="AK892" s="183"/>
      <c r="AL892" s="183"/>
      <c r="AM892" s="183"/>
      <c r="AN892" s="183"/>
      <c r="AO892" s="183"/>
      <c r="AP892" s="183"/>
      <c r="AQ892" s="183"/>
      <c r="AR892" s="183"/>
      <c r="AS892" s="183"/>
      <c r="AT892" s="183"/>
      <c r="AU892" s="183"/>
      <c r="AV892" s="183"/>
      <c r="AW892" s="183"/>
      <c r="AX892" s="183"/>
      <c r="AY892" s="183"/>
      <c r="AZ892" s="183"/>
      <c r="BA892" s="183"/>
      <c r="BB892" s="183"/>
    </row>
    <row r="893" spans="1:54" x14ac:dyDescent="0.2">
      <c r="A893" s="183"/>
      <c r="B893" s="183"/>
      <c r="C893" s="183"/>
      <c r="D893" s="183"/>
      <c r="E893" s="183"/>
      <c r="F893" s="183"/>
      <c r="G893" s="183"/>
      <c r="H893" s="183"/>
      <c r="I893" s="183"/>
      <c r="J893" s="183"/>
      <c r="K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  <c r="AB893" s="183"/>
      <c r="AC893" s="183"/>
      <c r="AD893" s="183"/>
      <c r="AE893" s="183"/>
      <c r="AF893" s="183"/>
      <c r="AG893" s="183"/>
      <c r="AH893" s="183"/>
      <c r="AI893" s="183"/>
      <c r="AJ893" s="183"/>
      <c r="AK893" s="183"/>
      <c r="AL893" s="183"/>
      <c r="AM893" s="183"/>
      <c r="AN893" s="183"/>
      <c r="AO893" s="183"/>
      <c r="AP893" s="183"/>
      <c r="AQ893" s="183"/>
      <c r="AR893" s="183"/>
      <c r="AS893" s="183"/>
      <c r="AT893" s="183"/>
      <c r="AU893" s="183"/>
      <c r="AV893" s="183"/>
      <c r="AW893" s="183"/>
      <c r="AX893" s="183"/>
      <c r="AY893" s="183"/>
      <c r="AZ893" s="183"/>
      <c r="BA893" s="183"/>
      <c r="BB893" s="183"/>
    </row>
    <row r="894" spans="1:54" x14ac:dyDescent="0.2">
      <c r="A894" s="183"/>
      <c r="B894" s="183"/>
      <c r="C894" s="183"/>
      <c r="D894" s="183"/>
      <c r="E894" s="183"/>
      <c r="F894" s="183"/>
      <c r="G894" s="183"/>
      <c r="H894" s="183"/>
      <c r="I894" s="183"/>
      <c r="J894" s="183"/>
      <c r="K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  <c r="AB894" s="183"/>
      <c r="AC894" s="183"/>
      <c r="AD894" s="183"/>
      <c r="AE894" s="183"/>
      <c r="AF894" s="183"/>
      <c r="AG894" s="183"/>
      <c r="AH894" s="183"/>
      <c r="AI894" s="183"/>
      <c r="AJ894" s="183"/>
      <c r="AK894" s="183"/>
      <c r="AL894" s="183"/>
      <c r="AM894" s="183"/>
      <c r="AN894" s="183"/>
      <c r="AO894" s="183"/>
      <c r="AP894" s="183"/>
      <c r="AQ894" s="183"/>
      <c r="AR894" s="183"/>
      <c r="AS894" s="183"/>
      <c r="AT894" s="183"/>
      <c r="AU894" s="183"/>
      <c r="AV894" s="183"/>
      <c r="AW894" s="183"/>
      <c r="AX894" s="183"/>
      <c r="AY894" s="183"/>
      <c r="AZ894" s="183"/>
      <c r="BA894" s="183"/>
      <c r="BB894" s="183"/>
    </row>
    <row r="895" spans="1:54" x14ac:dyDescent="0.2">
      <c r="A895" s="183"/>
      <c r="B895" s="183"/>
      <c r="C895" s="183"/>
      <c r="D895" s="183"/>
      <c r="E895" s="183"/>
      <c r="F895" s="183"/>
      <c r="G895" s="183"/>
      <c r="H895" s="183"/>
      <c r="I895" s="183"/>
      <c r="J895" s="183"/>
      <c r="K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  <c r="AB895" s="183"/>
      <c r="AC895" s="183"/>
      <c r="AD895" s="183"/>
      <c r="AE895" s="183"/>
      <c r="AF895" s="183"/>
      <c r="AG895" s="183"/>
      <c r="AH895" s="183"/>
      <c r="AI895" s="183"/>
      <c r="AJ895" s="183"/>
      <c r="AK895" s="183"/>
      <c r="AL895" s="183"/>
      <c r="AM895" s="183"/>
      <c r="AN895" s="183"/>
      <c r="AO895" s="183"/>
      <c r="AP895" s="183"/>
      <c r="AQ895" s="183"/>
      <c r="AR895" s="183"/>
      <c r="AS895" s="183"/>
      <c r="AT895" s="183"/>
      <c r="AU895" s="183"/>
      <c r="AV895" s="183"/>
      <c r="AW895" s="183"/>
      <c r="AX895" s="183"/>
      <c r="AY895" s="183"/>
      <c r="AZ895" s="183"/>
      <c r="BA895" s="183"/>
      <c r="BB895" s="183"/>
    </row>
    <row r="896" spans="1:54" x14ac:dyDescent="0.2">
      <c r="A896" s="183"/>
      <c r="B896" s="183"/>
      <c r="C896" s="183"/>
      <c r="D896" s="183"/>
      <c r="E896" s="183"/>
      <c r="F896" s="183"/>
      <c r="G896" s="183"/>
      <c r="H896" s="183"/>
      <c r="I896" s="183"/>
      <c r="J896" s="183"/>
      <c r="K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  <c r="AB896" s="183"/>
      <c r="AC896" s="183"/>
      <c r="AD896" s="183"/>
      <c r="AE896" s="183"/>
      <c r="AF896" s="183"/>
      <c r="AG896" s="183"/>
      <c r="AH896" s="183"/>
      <c r="AI896" s="183"/>
      <c r="AJ896" s="183"/>
      <c r="AK896" s="183"/>
      <c r="AL896" s="183"/>
      <c r="AM896" s="183"/>
      <c r="AN896" s="183"/>
      <c r="AO896" s="183"/>
      <c r="AP896" s="183"/>
      <c r="AQ896" s="183"/>
      <c r="AR896" s="183"/>
      <c r="AS896" s="183"/>
      <c r="AT896" s="183"/>
      <c r="AU896" s="183"/>
      <c r="AV896" s="183"/>
      <c r="AW896" s="183"/>
      <c r="AX896" s="183"/>
      <c r="AY896" s="183"/>
      <c r="AZ896" s="183"/>
      <c r="BA896" s="183"/>
      <c r="BB896" s="183"/>
    </row>
    <row r="897" spans="1:54" x14ac:dyDescent="0.2">
      <c r="A897" s="183"/>
      <c r="B897" s="183"/>
      <c r="C897" s="183"/>
      <c r="D897" s="183"/>
      <c r="E897" s="183"/>
      <c r="F897" s="183"/>
      <c r="G897" s="183"/>
      <c r="H897" s="183"/>
      <c r="I897" s="183"/>
      <c r="J897" s="183"/>
      <c r="K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  <c r="AB897" s="183"/>
      <c r="AC897" s="183"/>
      <c r="AD897" s="183"/>
      <c r="AE897" s="183"/>
      <c r="AF897" s="183"/>
      <c r="AG897" s="183"/>
      <c r="AH897" s="183"/>
      <c r="AI897" s="183"/>
      <c r="AJ897" s="183"/>
      <c r="AK897" s="183"/>
      <c r="AL897" s="183"/>
      <c r="AM897" s="183"/>
      <c r="AN897" s="183"/>
      <c r="AO897" s="183"/>
      <c r="AP897" s="183"/>
      <c r="AQ897" s="183"/>
      <c r="AR897" s="183"/>
      <c r="AS897" s="183"/>
      <c r="AT897" s="183"/>
      <c r="AU897" s="183"/>
      <c r="AV897" s="183"/>
      <c r="AW897" s="183"/>
      <c r="AX897" s="183"/>
      <c r="AY897" s="183"/>
      <c r="AZ897" s="183"/>
      <c r="BA897" s="183"/>
      <c r="BB897" s="183"/>
    </row>
    <row r="898" spans="1:54" x14ac:dyDescent="0.2">
      <c r="A898" s="183"/>
      <c r="B898" s="183"/>
      <c r="C898" s="183"/>
      <c r="D898" s="183"/>
      <c r="E898" s="183"/>
      <c r="F898" s="183"/>
      <c r="G898" s="183"/>
      <c r="H898" s="183"/>
      <c r="I898" s="183"/>
      <c r="J898" s="183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  <c r="AB898" s="183"/>
      <c r="AC898" s="183"/>
      <c r="AD898" s="183"/>
      <c r="AE898" s="183"/>
      <c r="AF898" s="183"/>
      <c r="AG898" s="183"/>
      <c r="AH898" s="183"/>
      <c r="AI898" s="183"/>
      <c r="AJ898" s="183"/>
      <c r="AK898" s="183"/>
      <c r="AL898" s="183"/>
      <c r="AM898" s="183"/>
      <c r="AN898" s="183"/>
      <c r="AO898" s="183"/>
      <c r="AP898" s="183"/>
      <c r="AQ898" s="183"/>
      <c r="AR898" s="183"/>
      <c r="AS898" s="183"/>
      <c r="AT898" s="183"/>
      <c r="AU898" s="183"/>
      <c r="AV898" s="183"/>
      <c r="AW898" s="183"/>
      <c r="AX898" s="183"/>
      <c r="AY898" s="183"/>
      <c r="AZ898" s="183"/>
      <c r="BA898" s="183"/>
      <c r="BB898" s="183"/>
    </row>
    <row r="899" spans="1:54" x14ac:dyDescent="0.2">
      <c r="A899" s="183"/>
      <c r="B899" s="183"/>
      <c r="C899" s="183"/>
      <c r="D899" s="183"/>
      <c r="E899" s="183"/>
      <c r="F899" s="183"/>
      <c r="G899" s="183"/>
      <c r="H899" s="183"/>
      <c r="I899" s="183"/>
      <c r="J899" s="183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  <c r="AA899" s="183"/>
      <c r="AB899" s="183"/>
      <c r="AC899" s="183"/>
      <c r="AD899" s="183"/>
      <c r="AE899" s="183"/>
      <c r="AF899" s="183"/>
      <c r="AG899" s="183"/>
      <c r="AH899" s="183"/>
      <c r="AI899" s="183"/>
      <c r="AJ899" s="183"/>
      <c r="AK899" s="183"/>
      <c r="AL899" s="183"/>
      <c r="AM899" s="183"/>
      <c r="AN899" s="183"/>
      <c r="AO899" s="183"/>
      <c r="AP899" s="183"/>
      <c r="AQ899" s="183"/>
      <c r="AR899" s="183"/>
      <c r="AS899" s="183"/>
      <c r="AT899" s="183"/>
      <c r="AU899" s="183"/>
      <c r="AV899" s="183"/>
      <c r="AW899" s="183"/>
      <c r="AX899" s="183"/>
      <c r="AY899" s="183"/>
      <c r="AZ899" s="183"/>
      <c r="BA899" s="183"/>
      <c r="BB899" s="183"/>
    </row>
    <row r="900" spans="1:54" x14ac:dyDescent="0.2">
      <c r="A900" s="183"/>
      <c r="B900" s="183"/>
      <c r="C900" s="183"/>
      <c r="D900" s="183"/>
      <c r="E900" s="183"/>
      <c r="F900" s="183"/>
      <c r="G900" s="183"/>
      <c r="H900" s="183"/>
      <c r="I900" s="183"/>
      <c r="J900" s="183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  <c r="AA900" s="183"/>
      <c r="AB900" s="183"/>
      <c r="AC900" s="183"/>
      <c r="AD900" s="183"/>
      <c r="AE900" s="183"/>
      <c r="AF900" s="183"/>
      <c r="AG900" s="183"/>
      <c r="AH900" s="183"/>
      <c r="AI900" s="183"/>
      <c r="AJ900" s="183"/>
      <c r="AK900" s="183"/>
      <c r="AL900" s="183"/>
      <c r="AM900" s="183"/>
      <c r="AN900" s="183"/>
      <c r="AO900" s="183"/>
      <c r="AP900" s="183"/>
      <c r="AQ900" s="183"/>
      <c r="AR900" s="183"/>
      <c r="AS900" s="183"/>
      <c r="AT900" s="183"/>
      <c r="AU900" s="183"/>
      <c r="AV900" s="183"/>
      <c r="AW900" s="183"/>
      <c r="AX900" s="183"/>
      <c r="AY900" s="183"/>
      <c r="AZ900" s="183"/>
      <c r="BA900" s="183"/>
      <c r="BB900" s="183"/>
    </row>
    <row r="901" spans="1:54" x14ac:dyDescent="0.2">
      <c r="A901" s="183"/>
      <c r="B901" s="183"/>
      <c r="C901" s="183"/>
      <c r="D901" s="183"/>
      <c r="E901" s="183"/>
      <c r="F901" s="183"/>
      <c r="G901" s="183"/>
      <c r="H901" s="183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  <c r="AA901" s="183"/>
      <c r="AB901" s="183"/>
      <c r="AC901" s="183"/>
      <c r="AD901" s="183"/>
      <c r="AE901" s="183"/>
      <c r="AF901" s="183"/>
      <c r="AG901" s="183"/>
      <c r="AH901" s="183"/>
      <c r="AI901" s="183"/>
      <c r="AJ901" s="183"/>
      <c r="AK901" s="183"/>
      <c r="AL901" s="183"/>
      <c r="AM901" s="183"/>
      <c r="AN901" s="183"/>
      <c r="AO901" s="183"/>
      <c r="AP901" s="183"/>
      <c r="AQ901" s="183"/>
      <c r="AR901" s="183"/>
      <c r="AS901" s="183"/>
      <c r="AT901" s="183"/>
      <c r="AU901" s="183"/>
      <c r="AV901" s="183"/>
      <c r="AW901" s="183"/>
      <c r="AX901" s="183"/>
      <c r="AY901" s="183"/>
      <c r="AZ901" s="183"/>
      <c r="BA901" s="183"/>
      <c r="BB901" s="183"/>
    </row>
    <row r="902" spans="1:54" x14ac:dyDescent="0.2">
      <c r="A902" s="183"/>
      <c r="B902" s="183"/>
      <c r="C902" s="183"/>
      <c r="D902" s="183"/>
      <c r="E902" s="183"/>
      <c r="F902" s="183"/>
      <c r="G902" s="183"/>
      <c r="H902" s="183"/>
      <c r="I902" s="183"/>
      <c r="J902" s="183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  <c r="AA902" s="183"/>
      <c r="AB902" s="183"/>
      <c r="AC902" s="183"/>
      <c r="AD902" s="183"/>
      <c r="AE902" s="183"/>
      <c r="AF902" s="183"/>
      <c r="AG902" s="183"/>
      <c r="AH902" s="183"/>
      <c r="AI902" s="183"/>
      <c r="AJ902" s="183"/>
      <c r="AK902" s="183"/>
      <c r="AL902" s="183"/>
      <c r="AM902" s="183"/>
      <c r="AN902" s="183"/>
      <c r="AO902" s="183"/>
      <c r="AP902" s="183"/>
      <c r="AQ902" s="183"/>
      <c r="AR902" s="183"/>
      <c r="AS902" s="183"/>
      <c r="AT902" s="183"/>
      <c r="AU902" s="183"/>
      <c r="AV902" s="183"/>
      <c r="AW902" s="183"/>
      <c r="AX902" s="183"/>
      <c r="AY902" s="183"/>
      <c r="AZ902" s="183"/>
      <c r="BA902" s="183"/>
      <c r="BB902" s="183"/>
    </row>
    <row r="903" spans="1:54" x14ac:dyDescent="0.2">
      <c r="A903" s="183"/>
      <c r="B903" s="183"/>
      <c r="C903" s="183"/>
      <c r="D903" s="183"/>
      <c r="E903" s="183"/>
      <c r="F903" s="183"/>
      <c r="G903" s="183"/>
      <c r="H903" s="183"/>
      <c r="I903" s="183"/>
      <c r="J903" s="183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  <c r="AA903" s="183"/>
      <c r="AB903" s="183"/>
      <c r="AC903" s="183"/>
      <c r="AD903" s="183"/>
      <c r="AE903" s="183"/>
      <c r="AF903" s="183"/>
      <c r="AG903" s="183"/>
      <c r="AH903" s="183"/>
      <c r="AI903" s="183"/>
      <c r="AJ903" s="183"/>
      <c r="AK903" s="183"/>
      <c r="AL903" s="183"/>
      <c r="AM903" s="183"/>
      <c r="AN903" s="183"/>
      <c r="AO903" s="183"/>
      <c r="AP903" s="183"/>
      <c r="AQ903" s="183"/>
      <c r="AR903" s="183"/>
      <c r="AS903" s="183"/>
      <c r="AT903" s="183"/>
      <c r="AU903" s="183"/>
      <c r="AV903" s="183"/>
      <c r="AW903" s="183"/>
      <c r="AX903" s="183"/>
      <c r="AY903" s="183"/>
      <c r="AZ903" s="183"/>
      <c r="BA903" s="183"/>
      <c r="BB903" s="183"/>
    </row>
    <row r="904" spans="1:54" x14ac:dyDescent="0.2">
      <c r="A904" s="183"/>
      <c r="B904" s="183"/>
      <c r="C904" s="183"/>
      <c r="D904" s="183"/>
      <c r="E904" s="183"/>
      <c r="F904" s="183"/>
      <c r="G904" s="183"/>
      <c r="H904" s="183"/>
      <c r="I904" s="183"/>
      <c r="J904" s="183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  <c r="AA904" s="183"/>
      <c r="AB904" s="183"/>
      <c r="AC904" s="183"/>
      <c r="AD904" s="183"/>
      <c r="AE904" s="183"/>
      <c r="AF904" s="183"/>
      <c r="AG904" s="183"/>
      <c r="AH904" s="183"/>
      <c r="AI904" s="183"/>
      <c r="AJ904" s="183"/>
      <c r="AK904" s="183"/>
      <c r="AL904" s="183"/>
      <c r="AM904" s="183"/>
      <c r="AN904" s="183"/>
    </row>
    <row r="905" spans="1:54" x14ac:dyDescent="0.2">
      <c r="A905" s="183"/>
      <c r="B905" s="183"/>
      <c r="C905" s="183"/>
      <c r="D905" s="183"/>
      <c r="E905" s="183"/>
      <c r="F905" s="183"/>
      <c r="G905" s="183"/>
      <c r="H905" s="183"/>
      <c r="I905" s="183"/>
      <c r="J905" s="183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  <c r="AA905" s="183"/>
      <c r="AB905" s="183"/>
      <c r="AC905" s="183"/>
      <c r="AD905" s="183"/>
      <c r="AE905" s="183"/>
      <c r="AF905" s="183"/>
      <c r="AG905" s="183"/>
      <c r="AH905" s="183"/>
      <c r="AI905" s="183"/>
      <c r="AJ905" s="183"/>
      <c r="AK905" s="183"/>
      <c r="AL905" s="183"/>
      <c r="AM905" s="183"/>
      <c r="AN905" s="183"/>
    </row>
    <row r="906" spans="1:54" x14ac:dyDescent="0.2">
      <c r="A906" s="183"/>
      <c r="B906" s="183"/>
      <c r="C906" s="183"/>
      <c r="D906" s="183"/>
      <c r="E906" s="183"/>
      <c r="F906" s="183"/>
      <c r="G906" s="183"/>
      <c r="H906" s="183"/>
      <c r="I906" s="183"/>
      <c r="J906" s="183"/>
      <c r="K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  <c r="AA906" s="183"/>
      <c r="AB906" s="183"/>
      <c r="AC906" s="183"/>
      <c r="AD906" s="183"/>
      <c r="AE906" s="183"/>
      <c r="AF906" s="183"/>
      <c r="AG906" s="183"/>
      <c r="AH906" s="183"/>
      <c r="AI906" s="183"/>
      <c r="AJ906" s="183"/>
      <c r="AK906" s="183"/>
      <c r="AL906" s="183"/>
      <c r="AM906" s="183"/>
      <c r="AN906" s="183"/>
    </row>
    <row r="907" spans="1:54" x14ac:dyDescent="0.2">
      <c r="A907" s="183"/>
      <c r="B907" s="183"/>
      <c r="C907" s="183"/>
      <c r="D907" s="183"/>
      <c r="E907" s="183"/>
      <c r="F907" s="183"/>
      <c r="G907" s="183"/>
      <c r="H907" s="183"/>
      <c r="I907" s="183"/>
      <c r="J907" s="183"/>
      <c r="K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  <c r="AA907" s="183"/>
      <c r="AB907" s="183"/>
      <c r="AC907" s="183"/>
      <c r="AD907" s="183"/>
      <c r="AE907" s="183"/>
      <c r="AF907" s="183"/>
      <c r="AG907" s="183"/>
      <c r="AH907" s="183"/>
      <c r="AI907" s="183"/>
      <c r="AJ907" s="183"/>
      <c r="AK907" s="183"/>
      <c r="AL907" s="183"/>
      <c r="AM907" s="183"/>
      <c r="AN907" s="183"/>
    </row>
    <row r="908" spans="1:54" x14ac:dyDescent="0.2">
      <c r="A908" s="183"/>
      <c r="B908" s="183"/>
      <c r="C908" s="183"/>
      <c r="D908" s="183"/>
      <c r="E908" s="183"/>
      <c r="F908" s="183"/>
      <c r="G908" s="183"/>
      <c r="H908" s="183"/>
      <c r="I908" s="183"/>
      <c r="J908" s="183"/>
      <c r="K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  <c r="AB908" s="183"/>
      <c r="AC908" s="183"/>
      <c r="AD908" s="183"/>
      <c r="AE908" s="183"/>
      <c r="AF908" s="183"/>
      <c r="AG908" s="183"/>
      <c r="AH908" s="183"/>
      <c r="AI908" s="183"/>
      <c r="AJ908" s="183"/>
      <c r="AK908" s="183"/>
      <c r="AL908" s="183"/>
      <c r="AM908" s="183"/>
      <c r="AN908" s="183"/>
    </row>
    <row r="909" spans="1:54" x14ac:dyDescent="0.2">
      <c r="A909" s="183"/>
      <c r="B909" s="183"/>
      <c r="C909" s="183"/>
      <c r="D909" s="183"/>
      <c r="E909" s="183"/>
      <c r="F909" s="183"/>
      <c r="G909" s="183"/>
      <c r="H909" s="183"/>
      <c r="I909" s="183"/>
      <c r="J909" s="183"/>
      <c r="K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  <c r="AB909" s="183"/>
      <c r="AC909" s="183"/>
      <c r="AD909" s="183"/>
      <c r="AE909" s="183"/>
      <c r="AF909" s="183"/>
      <c r="AG909" s="183"/>
      <c r="AH909" s="183"/>
      <c r="AI909" s="183"/>
      <c r="AJ909" s="183"/>
      <c r="AK909" s="183"/>
      <c r="AL909" s="183"/>
      <c r="AM909" s="183"/>
      <c r="AN909" s="183"/>
    </row>
    <row r="910" spans="1:54" x14ac:dyDescent="0.2">
      <c r="A910" s="183"/>
      <c r="B910" s="183"/>
      <c r="C910" s="183"/>
      <c r="D910" s="183"/>
      <c r="E910" s="183"/>
      <c r="F910" s="183"/>
      <c r="G910" s="183"/>
      <c r="H910" s="183"/>
      <c r="I910" s="183"/>
      <c r="J910" s="183"/>
      <c r="K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  <c r="AA910" s="183"/>
      <c r="AB910" s="183"/>
      <c r="AC910" s="183"/>
      <c r="AD910" s="183"/>
      <c r="AE910" s="183"/>
      <c r="AF910" s="183"/>
      <c r="AG910" s="183"/>
      <c r="AH910" s="183"/>
      <c r="AI910" s="183"/>
      <c r="AJ910" s="183"/>
      <c r="AK910" s="183"/>
      <c r="AL910" s="183"/>
      <c r="AM910" s="183"/>
      <c r="AN910" s="183"/>
    </row>
    <row r="911" spans="1:54" x14ac:dyDescent="0.2">
      <c r="A911" s="183"/>
      <c r="B911" s="183"/>
      <c r="C911" s="183"/>
      <c r="D911" s="183"/>
      <c r="E911" s="183"/>
      <c r="F911" s="183"/>
      <c r="G911" s="183"/>
      <c r="H911" s="183"/>
      <c r="I911" s="183"/>
      <c r="J911" s="183"/>
      <c r="K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  <c r="AB911" s="183"/>
      <c r="AC911" s="183"/>
      <c r="AD911" s="183"/>
      <c r="AE911" s="183"/>
      <c r="AF911" s="183"/>
      <c r="AG911" s="183"/>
      <c r="AH911" s="183"/>
      <c r="AI911" s="183"/>
      <c r="AJ911" s="183"/>
      <c r="AK911" s="183"/>
      <c r="AL911" s="183"/>
      <c r="AM911" s="183"/>
      <c r="AN911" s="183"/>
    </row>
    <row r="912" spans="1:54" x14ac:dyDescent="0.2">
      <c r="A912" s="183"/>
    </row>
    <row r="913" spans="1:1" x14ac:dyDescent="0.2">
      <c r="A913" s="183"/>
    </row>
    <row r="914" spans="1:1" x14ac:dyDescent="0.2">
      <c r="A914" s="183"/>
    </row>
    <row r="915" spans="1:1" x14ac:dyDescent="0.2">
      <c r="A915" s="183"/>
    </row>
    <row r="916" spans="1:1" x14ac:dyDescent="0.2">
      <c r="A916" s="183"/>
    </row>
    <row r="917" spans="1:1" x14ac:dyDescent="0.2">
      <c r="A917" s="183"/>
    </row>
    <row r="918" spans="1:1" x14ac:dyDescent="0.2">
      <c r="A918" s="183"/>
    </row>
    <row r="919" spans="1:1" x14ac:dyDescent="0.2">
      <c r="A919" s="183"/>
    </row>
    <row r="920" spans="1:1" x14ac:dyDescent="0.2">
      <c r="A920" s="183"/>
    </row>
    <row r="921" spans="1:1" x14ac:dyDescent="0.2">
      <c r="A921" s="183"/>
    </row>
    <row r="922" spans="1:1" x14ac:dyDescent="0.2">
      <c r="A922" s="183"/>
    </row>
    <row r="923" spans="1:1" x14ac:dyDescent="0.2">
      <c r="A923" s="183"/>
    </row>
    <row r="924" spans="1:1" x14ac:dyDescent="0.2">
      <c r="A924" s="183"/>
    </row>
    <row r="925" spans="1:1" x14ac:dyDescent="0.2">
      <c r="A925" s="183"/>
    </row>
    <row r="926" spans="1:1" x14ac:dyDescent="0.2">
      <c r="A926" s="183"/>
    </row>
    <row r="927" spans="1:1" x14ac:dyDescent="0.2">
      <c r="A927" s="183"/>
    </row>
    <row r="928" spans="1:1" x14ac:dyDescent="0.2">
      <c r="A928" s="183"/>
    </row>
    <row r="929" spans="1:1" x14ac:dyDescent="0.2">
      <c r="A929" s="183"/>
    </row>
    <row r="930" spans="1:1" x14ac:dyDescent="0.2">
      <c r="A930" s="183"/>
    </row>
    <row r="931" spans="1:1" x14ac:dyDescent="0.2">
      <c r="A931" s="183"/>
    </row>
    <row r="932" spans="1:1" x14ac:dyDescent="0.2">
      <c r="A932" s="183"/>
    </row>
    <row r="933" spans="1:1" x14ac:dyDescent="0.2">
      <c r="A933" s="183"/>
    </row>
    <row r="934" spans="1:1" x14ac:dyDescent="0.2">
      <c r="A934" s="183"/>
    </row>
    <row r="935" spans="1:1" x14ac:dyDescent="0.2">
      <c r="A935" s="183"/>
    </row>
    <row r="936" spans="1:1" x14ac:dyDescent="0.2">
      <c r="A936" s="183"/>
    </row>
    <row r="937" spans="1:1" x14ac:dyDescent="0.2">
      <c r="A937" s="183"/>
    </row>
    <row r="938" spans="1:1" x14ac:dyDescent="0.2">
      <c r="A938" s="183"/>
    </row>
    <row r="939" spans="1:1" x14ac:dyDescent="0.2">
      <c r="A939" s="183"/>
    </row>
    <row r="940" spans="1:1" x14ac:dyDescent="0.2">
      <c r="A940" s="183"/>
    </row>
    <row r="941" spans="1:1" x14ac:dyDescent="0.2">
      <c r="A941" s="183"/>
    </row>
    <row r="942" spans="1:1" x14ac:dyDescent="0.2">
      <c r="A942" s="183"/>
    </row>
    <row r="943" spans="1:1" x14ac:dyDescent="0.2">
      <c r="A943" s="183"/>
    </row>
    <row r="944" spans="1:1" x14ac:dyDescent="0.2">
      <c r="A944" s="183"/>
    </row>
    <row r="945" spans="1:1" x14ac:dyDescent="0.2">
      <c r="A945" s="183"/>
    </row>
    <row r="946" spans="1:1" x14ac:dyDescent="0.2">
      <c r="A946" s="183"/>
    </row>
    <row r="947" spans="1:1" x14ac:dyDescent="0.2">
      <c r="A947" s="183"/>
    </row>
    <row r="948" spans="1:1" x14ac:dyDescent="0.2">
      <c r="A948" s="183"/>
    </row>
    <row r="949" spans="1:1" x14ac:dyDescent="0.2">
      <c r="A949" s="183"/>
    </row>
    <row r="950" spans="1:1" x14ac:dyDescent="0.2">
      <c r="A950" s="183"/>
    </row>
    <row r="951" spans="1:1" x14ac:dyDescent="0.2">
      <c r="A951" s="183"/>
    </row>
    <row r="952" spans="1:1" x14ac:dyDescent="0.2">
      <c r="A952" s="183"/>
    </row>
    <row r="953" spans="1:1" x14ac:dyDescent="0.2">
      <c r="A953" s="183"/>
    </row>
    <row r="954" spans="1:1" x14ac:dyDescent="0.2">
      <c r="A954" s="183"/>
    </row>
    <row r="955" spans="1:1" x14ac:dyDescent="0.2">
      <c r="A955" s="183"/>
    </row>
    <row r="956" spans="1:1" x14ac:dyDescent="0.2">
      <c r="A956" s="183"/>
    </row>
    <row r="957" spans="1:1" x14ac:dyDescent="0.2">
      <c r="A957" s="183"/>
    </row>
    <row r="958" spans="1:1" x14ac:dyDescent="0.2">
      <c r="A958" s="183"/>
    </row>
    <row r="959" spans="1:1" x14ac:dyDescent="0.2">
      <c r="A959" s="183"/>
    </row>
    <row r="960" spans="1:1" x14ac:dyDescent="0.2">
      <c r="A960" s="183"/>
    </row>
    <row r="961" spans="1:1" x14ac:dyDescent="0.2">
      <c r="A961" s="183"/>
    </row>
    <row r="962" spans="1:1" x14ac:dyDescent="0.2">
      <c r="A962" s="183"/>
    </row>
    <row r="963" spans="1:1" x14ac:dyDescent="0.2">
      <c r="A963" s="183"/>
    </row>
    <row r="964" spans="1:1" x14ac:dyDescent="0.2">
      <c r="A964" s="183"/>
    </row>
    <row r="965" spans="1:1" x14ac:dyDescent="0.2">
      <c r="A965" s="183"/>
    </row>
    <row r="966" spans="1:1" x14ac:dyDescent="0.2">
      <c r="A966" s="183"/>
    </row>
    <row r="967" spans="1:1" x14ac:dyDescent="0.2">
      <c r="A967" s="183"/>
    </row>
    <row r="968" spans="1:1" x14ac:dyDescent="0.2">
      <c r="A968" s="183"/>
    </row>
    <row r="969" spans="1:1" x14ac:dyDescent="0.2">
      <c r="A969" s="183"/>
    </row>
    <row r="970" spans="1:1" x14ac:dyDescent="0.2">
      <c r="A970" s="183"/>
    </row>
    <row r="971" spans="1:1" x14ac:dyDescent="0.2">
      <c r="A971" s="183"/>
    </row>
    <row r="972" spans="1:1" x14ac:dyDescent="0.2">
      <c r="A972" s="183"/>
    </row>
    <row r="973" spans="1:1" x14ac:dyDescent="0.2">
      <c r="A973" s="183"/>
    </row>
    <row r="974" spans="1:1" x14ac:dyDescent="0.2">
      <c r="A974" s="183"/>
    </row>
    <row r="975" spans="1:1" x14ac:dyDescent="0.2">
      <c r="A975" s="183"/>
    </row>
    <row r="976" spans="1:1" x14ac:dyDescent="0.2">
      <c r="A976" s="183"/>
    </row>
    <row r="977" spans="1:1" x14ac:dyDescent="0.2">
      <c r="A977" s="183"/>
    </row>
    <row r="978" spans="1:1" x14ac:dyDescent="0.2">
      <c r="A978" s="183"/>
    </row>
    <row r="979" spans="1:1" x14ac:dyDescent="0.2">
      <c r="A979" s="183"/>
    </row>
    <row r="980" spans="1:1" x14ac:dyDescent="0.2">
      <c r="A980" s="183"/>
    </row>
    <row r="981" spans="1:1" x14ac:dyDescent="0.2">
      <c r="A981" s="183"/>
    </row>
    <row r="982" spans="1:1" x14ac:dyDescent="0.2">
      <c r="A982" s="183"/>
    </row>
    <row r="983" spans="1:1" x14ac:dyDescent="0.2">
      <c r="A983" s="183"/>
    </row>
    <row r="984" spans="1:1" x14ac:dyDescent="0.2">
      <c r="A984" s="183"/>
    </row>
    <row r="985" spans="1:1" x14ac:dyDescent="0.2">
      <c r="A985" s="183"/>
    </row>
    <row r="986" spans="1:1" x14ac:dyDescent="0.2">
      <c r="A986" s="183"/>
    </row>
    <row r="987" spans="1:1" x14ac:dyDescent="0.2">
      <c r="A987" s="183"/>
    </row>
    <row r="988" spans="1:1" x14ac:dyDescent="0.2">
      <c r="A988" s="183"/>
    </row>
    <row r="989" spans="1:1" x14ac:dyDescent="0.2">
      <c r="A989" s="183"/>
    </row>
    <row r="990" spans="1:1" x14ac:dyDescent="0.2">
      <c r="A990" s="183"/>
    </row>
    <row r="991" spans="1:1" x14ac:dyDescent="0.2">
      <c r="A991" s="183"/>
    </row>
    <row r="992" spans="1:1" x14ac:dyDescent="0.2">
      <c r="A992" s="183"/>
    </row>
    <row r="993" spans="1:1" x14ac:dyDescent="0.2">
      <c r="A993" s="183"/>
    </row>
    <row r="994" spans="1:1" x14ac:dyDescent="0.2">
      <c r="A994" s="183"/>
    </row>
    <row r="995" spans="1:1" x14ac:dyDescent="0.2">
      <c r="A995" s="183"/>
    </row>
    <row r="996" spans="1:1" x14ac:dyDescent="0.2">
      <c r="A996" s="183"/>
    </row>
    <row r="997" spans="1:1" x14ac:dyDescent="0.2">
      <c r="A997" s="183"/>
    </row>
    <row r="998" spans="1:1" x14ac:dyDescent="0.2">
      <c r="A998" s="183"/>
    </row>
    <row r="999" spans="1:1" x14ac:dyDescent="0.2">
      <c r="A999" s="183"/>
    </row>
    <row r="1000" spans="1:1" x14ac:dyDescent="0.2">
      <c r="A1000" s="183"/>
    </row>
    <row r="1001" spans="1:1" x14ac:dyDescent="0.2">
      <c r="A1001" s="183"/>
    </row>
    <row r="1002" spans="1:1" x14ac:dyDescent="0.2">
      <c r="A1002" s="183"/>
    </row>
  </sheetData>
  <sheetProtection password="83AF" sheet="1" objects="1" scenarios="1"/>
  <mergeCells count="48">
    <mergeCell ref="Q76:U76"/>
    <mergeCell ref="Q59:U59"/>
    <mergeCell ref="Q62:U62"/>
    <mergeCell ref="Q66:U66"/>
    <mergeCell ref="Q69:U69"/>
    <mergeCell ref="L76:P76"/>
    <mergeCell ref="L69:P69"/>
    <mergeCell ref="L73:P73"/>
    <mergeCell ref="L48:P48"/>
    <mergeCell ref="L52:P52"/>
    <mergeCell ref="Q45:U45"/>
    <mergeCell ref="Q52:U52"/>
    <mergeCell ref="L34:P34"/>
    <mergeCell ref="L38:P38"/>
    <mergeCell ref="L41:P41"/>
    <mergeCell ref="L45:P45"/>
    <mergeCell ref="Q34:U34"/>
    <mergeCell ref="Q38:U38"/>
    <mergeCell ref="Q41:U41"/>
    <mergeCell ref="Q48:U48"/>
    <mergeCell ref="L55:P55"/>
    <mergeCell ref="L59:P59"/>
    <mergeCell ref="L62:P62"/>
    <mergeCell ref="L66:P66"/>
    <mergeCell ref="Q73:U73"/>
    <mergeCell ref="Q55:U55"/>
    <mergeCell ref="L20:P20"/>
    <mergeCell ref="L27:P27"/>
    <mergeCell ref="L31:P31"/>
    <mergeCell ref="Q20:U20"/>
    <mergeCell ref="L15:P15"/>
    <mergeCell ref="L16:P16"/>
    <mergeCell ref="L19:P19"/>
    <mergeCell ref="Q31:U31"/>
    <mergeCell ref="L24:P24"/>
    <mergeCell ref="Q15:U15"/>
    <mergeCell ref="Q16:U16"/>
    <mergeCell ref="Q19:U19"/>
    <mergeCell ref="Q24:U24"/>
    <mergeCell ref="Q27:U27"/>
    <mergeCell ref="L90:P90"/>
    <mergeCell ref="Q90:U90"/>
    <mergeCell ref="L80:P80"/>
    <mergeCell ref="Q80:U80"/>
    <mergeCell ref="L83:P83"/>
    <mergeCell ref="Q83:U83"/>
    <mergeCell ref="L87:P87"/>
    <mergeCell ref="Q87:U87"/>
  </mergeCells>
  <phoneticPr fontId="2" type="noConversion"/>
  <conditionalFormatting sqref="L12:P12 L14:P14 L18:P18 L23:P23 L25:P26 L30:P30 L32:P33 L37:P37 L39:P40 L44:P44 L46:P47 L51:P51 L53:P54 L58:P58 L60:P61 L65:P65 L67:P68 L72:P72 L74:P75 L93:P96 L99:P100 L104:P108 L76 L15:L16 L19:L20 L24 L27 L31 L34 L38 L41 L45 L48 L52 L55 L59 L62 L66 L69 L73 L111:P120 L122:P122 L79:P79 L81:P82 L83 L80 L86:P86 L88:P89 L90 L87">
    <cfRule type="cellIs" dxfId="1" priority="1" stopIfTrue="1" operator="notEqual">
      <formula>G12</formula>
    </cfRule>
  </conditionalFormatting>
  <conditionalFormatting sqref="Q12:U12 Q14:U14 Q18:U18 Q23:U23 Q25:U26 Q30:U30 Q32:U33 Q37:U37 Q39:U40 Q44:U44 Q46:U47 Q51:U51 Q53:U54 Q58:U58 Q60:U61 Q65:U65 Q67:U68 Q72:U72 Q74:U75 Q93:U96 Q99:U100 Q104:U108 Q15:Q16 Q24 Q27 Q31 Q34 Q38 Q41 Q45 Q48 Q52 Q55 Q59 Q62 Q66 Q69 Q73 Q76 Q19:Q20 Q122:U122 Q111:U120 Q79:U79 Q81:U82 Q80 Q83 Q86:U86 Q88:U89 Q87 Q90">
    <cfRule type="cellIs" dxfId="0" priority="2" stopIfTrue="1" operator="notEqual">
      <formula>G12</formula>
    </cfRule>
  </conditionalFormatting>
  <hyperlinks>
    <hyperlink ref="U3" location="Start_Here_Intro" display="Back to Directions"/>
    <hyperlink ref="U3:V3" location="Start" display="Back to Start"/>
  </hyperlinks>
  <printOptions horizontalCentered="1" verticalCentered="1"/>
  <pageMargins left="0.25" right="0.25" top="0.25" bottom="0.25" header="0.5" footer="0.5"/>
  <pageSetup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38</vt:i4>
      </vt:variant>
    </vt:vector>
  </HeadingPairs>
  <TitlesOfParts>
    <vt:vector size="46" baseType="lpstr">
      <vt:lpstr>Start Here</vt:lpstr>
      <vt:lpstr>Step1_Historical</vt:lpstr>
      <vt:lpstr>Step2A_Scenario1</vt:lpstr>
      <vt:lpstr>Step2B_Scenario2</vt:lpstr>
      <vt:lpstr>Step2C_Scenario3</vt:lpstr>
      <vt:lpstr>Step3_Results</vt:lpstr>
      <vt:lpstr>Step3_Output</vt:lpstr>
      <vt:lpstr>Step3_Assumptions</vt:lpstr>
      <vt:lpstr>Combo</vt:lpstr>
      <vt:lpstr>HistAF</vt:lpstr>
      <vt:lpstr>HistBasic</vt:lpstr>
      <vt:lpstr>HistGG</vt:lpstr>
      <vt:lpstr>Historical</vt:lpstr>
      <vt:lpstr>HistROEF</vt:lpstr>
      <vt:lpstr>'Start Here'!Print_Area</vt:lpstr>
      <vt:lpstr>Step1_Historical!Print_Area</vt:lpstr>
      <vt:lpstr>Step2A_Scenario1!Print_Area</vt:lpstr>
      <vt:lpstr>Step2B_Scenario2!Print_Area</vt:lpstr>
      <vt:lpstr>Step2C_Scenario3!Print_Area</vt:lpstr>
      <vt:lpstr>Step3_Assumptions!Print_Area</vt:lpstr>
      <vt:lpstr>Step3_Output!Print_Area</vt:lpstr>
      <vt:lpstr>Step3_Results!Print_Area</vt:lpstr>
      <vt:lpstr>Results</vt:lpstr>
      <vt:lpstr>Scen1</vt:lpstr>
      <vt:lpstr>Scen1AF</vt:lpstr>
      <vt:lpstr>Scen1Basic</vt:lpstr>
      <vt:lpstr>Scen1OE</vt:lpstr>
      <vt:lpstr>Scen1OF</vt:lpstr>
      <vt:lpstr>Scen1OR</vt:lpstr>
      <vt:lpstr>Scen2</vt:lpstr>
      <vt:lpstr>Scen2AF</vt:lpstr>
      <vt:lpstr>Scen2Basic</vt:lpstr>
      <vt:lpstr>Scen2OE</vt:lpstr>
      <vt:lpstr>Scen2OF</vt:lpstr>
      <vt:lpstr>Scen2OR</vt:lpstr>
      <vt:lpstr>Scen3</vt:lpstr>
      <vt:lpstr>Scen3AF</vt:lpstr>
      <vt:lpstr>Scen3Basic</vt:lpstr>
      <vt:lpstr>Scen3OE</vt:lpstr>
      <vt:lpstr>Scen3OF</vt:lpstr>
      <vt:lpstr>Scen3OR</vt:lpstr>
      <vt:lpstr>SSCharts</vt:lpstr>
      <vt:lpstr>SSData</vt:lpstr>
      <vt:lpstr>Start</vt:lpstr>
      <vt:lpstr>YYCharts</vt:lpstr>
      <vt:lpstr>YYData</vt:lpstr>
    </vt:vector>
  </TitlesOfParts>
  <Company>Foundation Strategy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Bockstette</dc:creator>
  <cp:lastModifiedBy>Mary Gaughan</cp:lastModifiedBy>
  <cp:lastPrinted>2010-02-25T16:35:59Z</cp:lastPrinted>
  <dcterms:created xsi:type="dcterms:W3CDTF">2009-07-29T12:14:35Z</dcterms:created>
  <dcterms:modified xsi:type="dcterms:W3CDTF">2015-04-01T16:55:49Z</dcterms:modified>
</cp:coreProperties>
</file>